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30" yWindow="65431" windowWidth="10350" windowHeight="8610" activeTab="2"/>
  </bookViews>
  <sheets>
    <sheet name="З.Плата" sheetId="1" r:id="rId1"/>
    <sheet name="Калькул." sheetId="2" r:id="rId2"/>
    <sheet name="Прейск." sheetId="3" r:id="rId3"/>
  </sheets>
  <definedNames>
    <definedName name="_xlnm.Print_Area" localSheetId="1">'Калькул.'!$A$1:$P$66</definedName>
    <definedName name="_xlnm.Print_Area" localSheetId="2">'Прейск.'!$A$1:$AF$46</definedName>
  </definedNames>
  <calcPr fullCalcOnLoad="1"/>
</workbook>
</file>

<file path=xl/sharedStrings.xml><?xml version="1.0" encoding="utf-8"?>
<sst xmlns="http://schemas.openxmlformats.org/spreadsheetml/2006/main" count="444" uniqueCount="252">
  <si>
    <t>УТВЕРЖДАЮ:</t>
  </si>
  <si>
    <t>Директор ЛУК ПБО "Дабрабыт"</t>
  </si>
  <si>
    <t>отпускных цен на услуги по ремонту мебели</t>
  </si>
  <si>
    <t xml:space="preserve">по Лиозненскому унитарному коммунальному </t>
  </si>
  <si>
    <t>предприятию бытового обслуживания "Дабрабыт"</t>
  </si>
  <si>
    <t>№ п/п</t>
  </si>
  <si>
    <t>Наименование</t>
  </si>
  <si>
    <t xml:space="preserve"> З/плата осн.произв. рабочих</t>
  </si>
  <si>
    <t>Дополнительная з/плата</t>
  </si>
  <si>
    <t>Отчисления на социальные нужды 34%</t>
  </si>
  <si>
    <t>Обязательное страхование 0,6%</t>
  </si>
  <si>
    <t>Амортизация основных средств</t>
  </si>
  <si>
    <t>Энергия всех видов</t>
  </si>
  <si>
    <t>Накладные расходы</t>
  </si>
  <si>
    <t>Всего полная себестоимость</t>
  </si>
  <si>
    <t xml:space="preserve">Рентабельность </t>
  </si>
  <si>
    <t>Прибыль</t>
  </si>
  <si>
    <t>Отпускная цена</t>
  </si>
  <si>
    <t>Отпускная цена округ.</t>
  </si>
  <si>
    <t>3-5</t>
  </si>
  <si>
    <t>Замена брусков</t>
  </si>
  <si>
    <t>3-6</t>
  </si>
  <si>
    <t>Замена деталей (скам.,табур.)</t>
  </si>
  <si>
    <t>3-7</t>
  </si>
  <si>
    <t>Замена деталей</t>
  </si>
  <si>
    <t>3-8</t>
  </si>
  <si>
    <t>Замена деталей (кресло,стул)</t>
  </si>
  <si>
    <t>3-12</t>
  </si>
  <si>
    <t>Ремонт замочных гнёзд</t>
  </si>
  <si>
    <t xml:space="preserve"> 3-16</t>
  </si>
  <si>
    <t>Переклейка узлов</t>
  </si>
  <si>
    <t>3-25</t>
  </si>
  <si>
    <t>Переклейка каркасов</t>
  </si>
  <si>
    <t>3-26</t>
  </si>
  <si>
    <t>Изгот. и вставка плоского шипа</t>
  </si>
  <si>
    <t>3-37</t>
  </si>
  <si>
    <t>Уст и замена галстукодер-й</t>
  </si>
  <si>
    <t>3-38</t>
  </si>
  <si>
    <t>Перетяжка мягк. эл-в мебели</t>
  </si>
  <si>
    <t>3-39</t>
  </si>
  <si>
    <t xml:space="preserve">    -//-     до 1200мм</t>
  </si>
  <si>
    <t>3-40</t>
  </si>
  <si>
    <t xml:space="preserve">     -//-     до 1400мм</t>
  </si>
  <si>
    <t>3-41</t>
  </si>
  <si>
    <t>3-42</t>
  </si>
  <si>
    <t xml:space="preserve">   -//-          до 1200мм</t>
  </si>
  <si>
    <t>3-43</t>
  </si>
  <si>
    <t xml:space="preserve">    -//-        до 1400мм</t>
  </si>
  <si>
    <t>3-56</t>
  </si>
  <si>
    <t>Замена облицов. материалы</t>
  </si>
  <si>
    <t>3-57</t>
  </si>
  <si>
    <t xml:space="preserve">      -//-     до 1200мм</t>
  </si>
  <si>
    <t>3-58</t>
  </si>
  <si>
    <t>3-59</t>
  </si>
  <si>
    <t>Обтяжка валиков ,спинок</t>
  </si>
  <si>
    <t>3-60</t>
  </si>
  <si>
    <t>Перетяжка валиков и боковин</t>
  </si>
  <si>
    <t>3-63</t>
  </si>
  <si>
    <t>Перетяжка спинки дивана</t>
  </si>
  <si>
    <t>3-66</t>
  </si>
  <si>
    <t>Замена пружин в стульях,банкет.-х</t>
  </si>
  <si>
    <t>3-67</t>
  </si>
  <si>
    <t>Замена эластичного основания</t>
  </si>
  <si>
    <t>3-69</t>
  </si>
  <si>
    <t>Обтяжка эластичного основания</t>
  </si>
  <si>
    <t>3-70</t>
  </si>
  <si>
    <t>Обтяжка стульев</t>
  </si>
  <si>
    <t>3-71</t>
  </si>
  <si>
    <t>Устройство настила с замен.кресел</t>
  </si>
  <si>
    <t>3-72</t>
  </si>
  <si>
    <t xml:space="preserve">     -//-      стульев</t>
  </si>
  <si>
    <t>3-77</t>
  </si>
  <si>
    <t>Обтяжка облицовоч. мат-м</t>
  </si>
  <si>
    <t>3-78</t>
  </si>
  <si>
    <t xml:space="preserve">      -//-      стульев</t>
  </si>
  <si>
    <t>3-79</t>
  </si>
  <si>
    <t>Перетяжка мягк. эл-в стульев</t>
  </si>
  <si>
    <t>3-83</t>
  </si>
  <si>
    <t>Обтяжка тканью низа дивана</t>
  </si>
  <si>
    <t>3-84</t>
  </si>
  <si>
    <t>Переборка двойного намотрацн.</t>
  </si>
  <si>
    <t>3-85</t>
  </si>
  <si>
    <t xml:space="preserve">     -//-       1860*1200*70</t>
  </si>
  <si>
    <t>3-86</t>
  </si>
  <si>
    <t xml:space="preserve">    -//-       1860*90*70</t>
  </si>
  <si>
    <t>3-87</t>
  </si>
  <si>
    <t xml:space="preserve">    -//-       1860*700*70</t>
  </si>
  <si>
    <t>3-88</t>
  </si>
  <si>
    <t xml:space="preserve">  -//-       1600*700*60</t>
  </si>
  <si>
    <t>3-89</t>
  </si>
  <si>
    <t xml:space="preserve">   -//-       1400*600*50</t>
  </si>
  <si>
    <t>3-90</t>
  </si>
  <si>
    <t>Замена пружин в пруж. блоке</t>
  </si>
  <si>
    <t>4-14</t>
  </si>
  <si>
    <t>Покрытие лаком облив</t>
  </si>
  <si>
    <t>4-16</t>
  </si>
  <si>
    <t>Покрытие лаком-распыление</t>
  </si>
  <si>
    <t>5-5</t>
  </si>
  <si>
    <t xml:space="preserve">Устан. или замена замков трансф-и </t>
  </si>
  <si>
    <t>5-15</t>
  </si>
  <si>
    <t>Изготовление и устан-ка на клей</t>
  </si>
  <si>
    <t>5-16</t>
  </si>
  <si>
    <t>Выборка четверки или шпунта</t>
  </si>
  <si>
    <t>5-20</t>
  </si>
  <si>
    <t>Фрезеровать шип, паз</t>
  </si>
  <si>
    <t>РАСШИФРОВКА СТАТЕЙ ЗАТРАТ</t>
  </si>
  <si>
    <t xml:space="preserve"> Расходы на оплату труда</t>
  </si>
  <si>
    <t>в плановой калькуляции на ремонт мебели</t>
  </si>
  <si>
    <t>Позиция прейск-та  / норм.вр</t>
  </si>
  <si>
    <t>Ед. изм.</t>
  </si>
  <si>
    <t>Разряд</t>
  </si>
  <si>
    <t>Тарифная ставка часовая</t>
  </si>
  <si>
    <t>Норма времени, час</t>
  </si>
  <si>
    <t>Норма выработки</t>
  </si>
  <si>
    <t>Расценка</t>
  </si>
  <si>
    <t xml:space="preserve">Стажевые </t>
  </si>
  <si>
    <t xml:space="preserve">Премия </t>
  </si>
  <si>
    <t>Итого з/п рабочих</t>
  </si>
  <si>
    <t>м</t>
  </si>
  <si>
    <t>дет.</t>
  </si>
  <si>
    <t>0,38</t>
  </si>
  <si>
    <t>шт.</t>
  </si>
  <si>
    <t>узел</t>
  </si>
  <si>
    <t>эл-т</t>
  </si>
  <si>
    <t>4,69</t>
  </si>
  <si>
    <t>5,07</t>
  </si>
  <si>
    <t>1,04</t>
  </si>
  <si>
    <t>м2</t>
  </si>
  <si>
    <t xml:space="preserve">Обтяжка мягкого элемента с заменой </t>
  </si>
  <si>
    <t>3-53</t>
  </si>
  <si>
    <t>2,4</t>
  </si>
  <si>
    <t>Заменам пружин "змейка"</t>
  </si>
  <si>
    <t>3-65</t>
  </si>
  <si>
    <t>4-32</t>
  </si>
  <si>
    <t>5-3</t>
  </si>
  <si>
    <t>5-4</t>
  </si>
  <si>
    <t>Освежение мебели</t>
  </si>
  <si>
    <t>Установка паек и прточек</t>
  </si>
  <si>
    <t>Устан. или замена замков врезных,накладных</t>
  </si>
  <si>
    <t>5-8</t>
  </si>
  <si>
    <t>Установка или замена стяжек</t>
  </si>
  <si>
    <t>5-18</t>
  </si>
  <si>
    <t>Сверление вентил.отверстия до 30мм</t>
  </si>
  <si>
    <t>5-19</t>
  </si>
  <si>
    <t>Крепление заглушек, поликов</t>
  </si>
  <si>
    <t>ПРЕЙСКУРАНТ</t>
  </si>
  <si>
    <t>бытового обслуживания "Дабрабыт"</t>
  </si>
  <si>
    <t>Действующ.</t>
  </si>
  <si>
    <t>Темп роста</t>
  </si>
  <si>
    <t>Пришить одну пуговицу или один крючок с петлёй</t>
  </si>
  <si>
    <t>4-2 (1)</t>
  </si>
  <si>
    <t>Ед.изм</t>
  </si>
  <si>
    <t>4-2(1)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</si>
  <si>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</si>
  <si>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</si>
  <si>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</si>
  <si>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</si>
  <si>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</si>
  <si>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</si>
  <si>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</si>
  <si>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</si>
  <si>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</si>
  <si>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</si>
  <si>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Цена, руб.</t>
  </si>
  <si>
    <t xml:space="preserve">Август </t>
  </si>
  <si>
    <t xml:space="preserve"> Плановая калькуляция  </t>
  </si>
  <si>
    <t>из калькул.</t>
  </si>
  <si>
    <t>цена руб</t>
  </si>
  <si>
    <t xml:space="preserve">Цена </t>
  </si>
  <si>
    <t>Цена</t>
  </si>
  <si>
    <t xml:space="preserve">                                                                                                            </t>
  </si>
  <si>
    <t>Декрет 29 по контракту</t>
  </si>
  <si>
    <t>премия</t>
  </si>
  <si>
    <t>доп з/п</t>
  </si>
  <si>
    <t>общая аморт</t>
  </si>
  <si>
    <t>общ зп</t>
  </si>
  <si>
    <t>накладные</t>
  </si>
  <si>
    <t>общ элек</t>
  </si>
  <si>
    <t>Налог при упрощенной системе налогооблажения 5 %</t>
  </si>
  <si>
    <t>___________А.О.Грибушкина</t>
  </si>
  <si>
    <t>"01" мая  2020 года</t>
  </si>
  <si>
    <t>Ведущий экономист                                   А.В.Вишневская</t>
  </si>
  <si>
    <t>Ведущий экономист                                                                                               Вишневская А.В.</t>
  </si>
  <si>
    <t xml:space="preserve">Лиозненским  унитарным коммунальным предприятием </t>
  </si>
  <si>
    <t>Услуги парикмахерской</t>
  </si>
  <si>
    <t>для сайта</t>
  </si>
  <si>
    <t>шт</t>
  </si>
  <si>
    <t>Стрижка волос мод.до 25 см (муж.)</t>
  </si>
  <si>
    <t>Стрижка волос простая (наголо) св. 5см  (муж.)</t>
  </si>
  <si>
    <t>Стрижка усов и бакенбардов</t>
  </si>
  <si>
    <t>Стрижка бороды</t>
  </si>
  <si>
    <t>Стрижка волос мод. до. 25 см жен.</t>
  </si>
  <si>
    <t xml:space="preserve">Укладка волос феном до 25см </t>
  </si>
  <si>
    <t xml:space="preserve">Прическа волос мод. 25-40 см. </t>
  </si>
  <si>
    <t>1</t>
  </si>
  <si>
    <t>2</t>
  </si>
  <si>
    <t>3</t>
  </si>
  <si>
    <t>4</t>
  </si>
  <si>
    <t>5</t>
  </si>
  <si>
    <t>6</t>
  </si>
  <si>
    <t>7</t>
  </si>
  <si>
    <t xml:space="preserve">Хим.завивка волос 25-40 см </t>
  </si>
  <si>
    <t xml:space="preserve">Мелирование волос до 25 см </t>
  </si>
  <si>
    <t>8</t>
  </si>
  <si>
    <t>9</t>
  </si>
  <si>
    <t>Ремонтные виды  (одежда и обувь)</t>
  </si>
  <si>
    <t>Заменить или втачать вновь молнию длиной до 20см</t>
  </si>
  <si>
    <t>Укоратить вверху спортивные брюки с поясом</t>
  </si>
  <si>
    <t>Притачать застежку "молнию" в нижней части боковых швов брюк</t>
  </si>
  <si>
    <t>Обметать шов (10см)</t>
  </si>
  <si>
    <t xml:space="preserve">Укоратить или удлинить брюки с манжетами или без манжета за счет запаса или ликвидировать манжеты </t>
  </si>
  <si>
    <t xml:space="preserve"> Заменить подкладку рукавов полностью</t>
  </si>
  <si>
    <t>пара</t>
  </si>
  <si>
    <t>цен на услуги оказываемые</t>
  </si>
  <si>
    <t>10</t>
  </si>
  <si>
    <t>11</t>
  </si>
  <si>
    <t>12</t>
  </si>
  <si>
    <t>13</t>
  </si>
  <si>
    <t>14</t>
  </si>
  <si>
    <t>15</t>
  </si>
  <si>
    <t>16</t>
  </si>
  <si>
    <t xml:space="preserve">Заменить застежку «молния» в обуви </t>
  </si>
  <si>
    <t>Поставить стельки из мягких кожтоваров в обуви</t>
  </si>
  <si>
    <t>17</t>
  </si>
  <si>
    <t>18</t>
  </si>
  <si>
    <t>Услуги прачечной</t>
  </si>
  <si>
    <t>Белье прямое</t>
  </si>
  <si>
    <t>Белье фасонное</t>
  </si>
  <si>
    <t>Одеяла,половики,чехлы</t>
  </si>
  <si>
    <t>Спецодежда,куртки,халаты</t>
  </si>
  <si>
    <t>кг</t>
  </si>
  <si>
    <t>19</t>
  </si>
  <si>
    <t>20</t>
  </si>
  <si>
    <t>21</t>
  </si>
  <si>
    <t>22</t>
  </si>
  <si>
    <t>Услуги по ремонту  мебели</t>
  </si>
  <si>
    <t>Услуги по распиловке</t>
  </si>
  <si>
    <t xml:space="preserve">Пиломатериал обрезной </t>
  </si>
  <si>
    <t>м3</t>
  </si>
  <si>
    <t xml:space="preserve">Пиломатериал  не обрезной </t>
  </si>
  <si>
    <t>Щиты забора (3*1,2)</t>
  </si>
  <si>
    <t>Также предприятие оказывает полный спектр ритуальных услуг.</t>
  </si>
  <si>
    <r>
      <t>Поставить набойки из полиуретана на все виды каблуков с выравниванием площадью до 12 см</t>
    </r>
    <r>
      <rPr>
        <vertAlign val="superscript"/>
        <sz val="12"/>
        <rFont val="Times New Roman"/>
        <family val="1"/>
      </rPr>
      <t>2</t>
    </r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</si>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</sst>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mmm/yyyy"/>
    <numFmt numFmtId="182" formatCode="0.000"/>
    <numFmt numFmtId="183" formatCode="0.0000000"/>
    <numFmt numFmtId="184" formatCode="0.000000"/>
    <numFmt numFmtId="185" formatCode="0.00000"/>
    <numFmt numFmtId="186" formatCode="0.0000"/>
    <numFmt numFmtId="187" formatCode="0.0%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1"/>
      <name val="Arial Cyr"/>
      <family val="0"/>
    </font>
    <font>
      <sz val="9"/>
      <name val="Arial Cyr"/>
      <family val="2"/>
    </font>
    <font>
      <sz val="11"/>
      <name val="Arial"/>
      <family val="2"/>
    </font>
    <font>
      <b/>
      <sz val="11"/>
      <name val="Arial Cyr"/>
      <family val="0"/>
    </font>
    <font>
      <b/>
      <i/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9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vertAlign val="superscript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7" fillId="0" borderId="0" xfId="55">
      <alignment/>
      <protection/>
    </xf>
    <xf numFmtId="0" fontId="22" fillId="0" borderId="0" xfId="55" applyFont="1">
      <alignment/>
      <protection/>
    </xf>
    <xf numFmtId="0" fontId="7" fillId="0" borderId="0" xfId="55" applyAlignment="1">
      <alignment/>
      <protection/>
    </xf>
    <xf numFmtId="0" fontId="23" fillId="0" borderId="0" xfId="55" applyFont="1" applyAlignment="1">
      <alignment/>
      <protection/>
    </xf>
    <xf numFmtId="0" fontId="7" fillId="0" borderId="0" xfId="55" applyAlignment="1">
      <alignment horizontal="center"/>
      <protection/>
    </xf>
    <xf numFmtId="0" fontId="7" fillId="0" borderId="0" xfId="55" applyBorder="1">
      <alignment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0" fillId="0" borderId="10" xfId="55" applyFont="1" applyBorder="1" applyAlignment="1">
      <alignment horizontal="left" vertical="center" wrapText="1"/>
      <protection/>
    </xf>
    <xf numFmtId="49" fontId="24" fillId="0" borderId="10" xfId="55" applyNumberFormat="1" applyFont="1" applyBorder="1" applyAlignment="1">
      <alignment horizontal="center" vertical="center" wrapText="1"/>
      <protection/>
    </xf>
    <xf numFmtId="44" fontId="24" fillId="0" borderId="10" xfId="45" applyNumberFormat="1" applyFont="1" applyBorder="1" applyAlignment="1">
      <alignment horizontal="center" vertical="center" wrapText="1"/>
    </xf>
    <xf numFmtId="180" fontId="24" fillId="0" borderId="10" xfId="55" applyNumberFormat="1" applyFont="1" applyBorder="1" applyAlignment="1">
      <alignment horizontal="center" vertical="center" wrapText="1"/>
      <protection/>
    </xf>
    <xf numFmtId="1" fontId="24" fillId="0" borderId="10" xfId="55" applyNumberFormat="1" applyFont="1" applyBorder="1" applyAlignment="1">
      <alignment horizontal="center" vertical="center" wrapText="1"/>
      <protection/>
    </xf>
    <xf numFmtId="43" fontId="24" fillId="0" borderId="10" xfId="65" applyNumberFormat="1" applyFont="1" applyBorder="1" applyAlignment="1">
      <alignment horizontal="center" vertical="center" wrapText="1"/>
    </xf>
    <xf numFmtId="0" fontId="0" fillId="0" borderId="0" xfId="55" applyFont="1" applyBorder="1" applyAlignment="1">
      <alignment horizontal="left" vertical="center" wrapText="1"/>
      <protection/>
    </xf>
    <xf numFmtId="49" fontId="0" fillId="0" borderId="0" xfId="55" applyNumberFormat="1" applyFont="1" applyBorder="1" applyAlignment="1">
      <alignment horizontal="center" vertical="center" wrapText="1"/>
      <protection/>
    </xf>
    <xf numFmtId="0" fontId="0" fillId="0" borderId="0" xfId="55" applyFont="1" applyBorder="1" applyAlignment="1">
      <alignment horizontal="center" vertical="center" wrapText="1"/>
      <protection/>
    </xf>
    <xf numFmtId="0" fontId="22" fillId="0" borderId="0" xfId="55" applyFont="1" applyFill="1" applyBorder="1" applyAlignment="1">
      <alignment horizontal="left" vertical="center" wrapText="1"/>
      <protection/>
    </xf>
    <xf numFmtId="0" fontId="22" fillId="0" borderId="0" xfId="55" applyFont="1">
      <alignment/>
      <protection/>
    </xf>
    <xf numFmtId="49" fontId="25" fillId="0" borderId="10" xfId="55" applyNumberFormat="1" applyFont="1" applyBorder="1" applyAlignment="1">
      <alignment horizontal="center" vertical="center" wrapText="1"/>
      <protection/>
    </xf>
    <xf numFmtId="1" fontId="7" fillId="0" borderId="0" xfId="55" applyNumberFormat="1">
      <alignment/>
      <protection/>
    </xf>
    <xf numFmtId="0" fontId="24" fillId="0" borderId="0" xfId="54" applyFont="1" applyAlignment="1">
      <alignment/>
      <protection/>
    </xf>
    <xf numFmtId="0" fontId="0" fillId="0" borderId="0" xfId="0" applyAlignment="1">
      <alignment horizontal="center"/>
    </xf>
    <xf numFmtId="49" fontId="24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4" fillId="0" borderId="0" xfId="0" applyFont="1" applyAlignment="1">
      <alignment/>
    </xf>
    <xf numFmtId="2" fontId="24" fillId="0" borderId="10" xfId="55" applyNumberFormat="1" applyFont="1" applyBorder="1" applyAlignment="1">
      <alignment horizontal="center" vertical="center" wrapText="1"/>
      <protection/>
    </xf>
    <xf numFmtId="1" fontId="24" fillId="0" borderId="0" xfId="55" applyNumberFormat="1" applyFont="1" applyBorder="1" applyAlignment="1">
      <alignment horizontal="center" vertical="center" wrapText="1"/>
      <protection/>
    </xf>
    <xf numFmtId="1" fontId="27" fillId="0" borderId="10" xfId="0" applyNumberFormat="1" applyFont="1" applyBorder="1" applyAlignment="1">
      <alignment horizontal="center" vertical="center"/>
    </xf>
    <xf numFmtId="1" fontId="7" fillId="0" borderId="0" xfId="55" applyNumberFormat="1" applyFont="1">
      <alignment/>
      <protection/>
    </xf>
    <xf numFmtId="0" fontId="0" fillId="0" borderId="0" xfId="55" applyFont="1" applyAlignment="1">
      <alignment/>
      <protection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28" fillId="0" borderId="0" xfId="55" applyFont="1">
      <alignment/>
      <protection/>
    </xf>
    <xf numFmtId="1" fontId="7" fillId="0" borderId="0" xfId="55" applyNumberFormat="1" applyBorder="1">
      <alignment/>
      <protection/>
    </xf>
    <xf numFmtId="0" fontId="27" fillId="0" borderId="11" xfId="55" applyFont="1" applyBorder="1" applyAlignment="1">
      <alignment horizontal="center" vertical="center" wrapText="1"/>
      <protection/>
    </xf>
    <xf numFmtId="0" fontId="30" fillId="0" borderId="0" xfId="55" applyFont="1">
      <alignment/>
      <protection/>
    </xf>
    <xf numFmtId="0" fontId="31" fillId="0" borderId="10" xfId="55" applyFont="1" applyBorder="1" applyAlignment="1">
      <alignment horizontal="center" vertical="center" wrapText="1"/>
      <protection/>
    </xf>
    <xf numFmtId="0" fontId="33" fillId="0" borderId="0" xfId="0" applyFont="1" applyAlignment="1">
      <alignment/>
    </xf>
    <xf numFmtId="9" fontId="24" fillId="0" borderId="10" xfId="55" applyNumberFormat="1" applyFont="1" applyBorder="1" applyAlignment="1">
      <alignment horizontal="center" vertical="center" wrapText="1"/>
      <protection/>
    </xf>
    <xf numFmtId="1" fontId="0" fillId="0" borderId="10" xfId="0" applyNumberFormat="1" applyBorder="1" applyAlignment="1">
      <alignment/>
    </xf>
    <xf numFmtId="0" fontId="34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55" applyFont="1" applyBorder="1" applyAlignment="1">
      <alignment horizontal="center" vertical="center" wrapText="1"/>
      <protection/>
    </xf>
    <xf numFmtId="0" fontId="41" fillId="0" borderId="10" xfId="55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49" fontId="41" fillId="0" borderId="10" xfId="55" applyNumberFormat="1" applyFont="1" applyBorder="1" applyAlignment="1">
      <alignment horizontal="center" vertical="center" wrapText="1"/>
      <protection/>
    </xf>
    <xf numFmtId="0" fontId="40" fillId="0" borderId="10" xfId="55" applyFont="1" applyBorder="1" applyAlignment="1">
      <alignment horizontal="left" vertical="center" wrapText="1"/>
      <protection/>
    </xf>
    <xf numFmtId="44" fontId="40" fillId="0" borderId="10" xfId="45" applyNumberFormat="1" applyFont="1" applyBorder="1" applyAlignment="1">
      <alignment horizontal="center" vertical="center" wrapText="1"/>
    </xf>
    <xf numFmtId="1" fontId="40" fillId="0" borderId="10" xfId="55" applyNumberFormat="1" applyFont="1" applyBorder="1" applyAlignment="1">
      <alignment horizontal="center" vertical="center" wrapText="1"/>
      <protection/>
    </xf>
    <xf numFmtId="1" fontId="41" fillId="0" borderId="10" xfId="0" applyNumberFormat="1" applyFont="1" applyBorder="1" applyAlignment="1">
      <alignment horizontal="center" vertical="center"/>
    </xf>
    <xf numFmtId="1" fontId="36" fillId="0" borderId="10" xfId="55" applyNumberFormat="1" applyFont="1" applyBorder="1" applyAlignment="1">
      <alignment horizontal="center"/>
      <protection/>
    </xf>
    <xf numFmtId="1" fontId="34" fillId="0" borderId="10" xfId="0" applyNumberFormat="1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34" fillId="0" borderId="0" xfId="0" applyFont="1" applyBorder="1" applyAlignment="1">
      <alignment/>
    </xf>
    <xf numFmtId="43" fontId="40" fillId="0" borderId="10" xfId="65" applyNumberFormat="1" applyFont="1" applyBorder="1" applyAlignment="1">
      <alignment horizontal="center" vertical="center" wrapText="1"/>
    </xf>
    <xf numFmtId="0" fontId="40" fillId="0" borderId="10" xfId="55" applyFont="1" applyBorder="1" applyAlignment="1">
      <alignment horizontal="center" vertical="center" wrapText="1"/>
      <protection/>
    </xf>
    <xf numFmtId="2" fontId="34" fillId="0" borderId="10" xfId="0" applyNumberFormat="1" applyFont="1" applyBorder="1" applyAlignment="1">
      <alignment/>
    </xf>
    <xf numFmtId="49" fontId="41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2" xfId="0" applyFont="1" applyBorder="1" applyAlignment="1">
      <alignment horizontal="center" vertical="center" wrapText="1"/>
    </xf>
    <xf numFmtId="0" fontId="36" fillId="0" borderId="10" xfId="55" applyFont="1" applyBorder="1" applyAlignment="1">
      <alignment horizontal="left" vertical="center" wrapText="1"/>
      <protection/>
    </xf>
    <xf numFmtId="1" fontId="36" fillId="0" borderId="10" xfId="55" applyNumberFormat="1" applyFont="1" applyBorder="1" applyAlignment="1">
      <alignment horizontal="center" vertical="center" wrapText="1"/>
      <protection/>
    </xf>
    <xf numFmtId="0" fontId="36" fillId="0" borderId="10" xfId="0" applyFont="1" applyBorder="1" applyAlignment="1">
      <alignment vertical="center" wrapText="1"/>
    </xf>
    <xf numFmtId="0" fontId="34" fillId="0" borderId="0" xfId="55" applyFont="1">
      <alignment/>
      <protection/>
    </xf>
    <xf numFmtId="1" fontId="37" fillId="0" borderId="10" xfId="55" applyNumberFormat="1" applyFont="1" applyBorder="1" applyAlignment="1">
      <alignment horizontal="center"/>
      <protection/>
    </xf>
    <xf numFmtId="1" fontId="39" fillId="0" borderId="10" xfId="0" applyNumberFormat="1" applyFont="1" applyFill="1" applyBorder="1" applyAlignment="1">
      <alignment/>
    </xf>
    <xf numFmtId="187" fontId="7" fillId="0" borderId="0" xfId="55" applyNumberFormat="1">
      <alignment/>
      <protection/>
    </xf>
    <xf numFmtId="2" fontId="37" fillId="0" borderId="10" xfId="55" applyNumberFormat="1" applyFont="1" applyBorder="1" applyAlignment="1">
      <alignment horizontal="center" vertical="center" wrapText="1"/>
      <protection/>
    </xf>
    <xf numFmtId="2" fontId="37" fillId="0" borderId="10" xfId="55" applyNumberFormat="1" applyFont="1" applyBorder="1" applyAlignment="1">
      <alignment horizontal="center"/>
      <protection/>
    </xf>
    <xf numFmtId="2" fontId="37" fillId="24" borderId="10" xfId="0" applyNumberFormat="1" applyFont="1" applyFill="1" applyBorder="1" applyAlignment="1">
      <alignment horizontal="center"/>
    </xf>
    <xf numFmtId="0" fontId="35" fillId="0" borderId="10" xfId="55" applyFont="1" applyBorder="1" applyAlignment="1">
      <alignment horizontal="left" vertical="center" wrapText="1"/>
      <protection/>
    </xf>
    <xf numFmtId="0" fontId="44" fillId="0" borderId="10" xfId="55" applyFont="1" applyBorder="1" applyAlignment="1">
      <alignment horizontal="center" vertical="center" wrapText="1"/>
      <protection/>
    </xf>
    <xf numFmtId="0" fontId="35" fillId="0" borderId="10" xfId="54" applyFont="1" applyBorder="1" applyAlignment="1">
      <alignment horizontal="left" vertical="center"/>
      <protection/>
    </xf>
    <xf numFmtId="2" fontId="38" fillId="0" borderId="1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0" fillId="0" borderId="0" xfId="55" applyFont="1" applyBorder="1" applyAlignment="1">
      <alignment horizontal="center" vertical="center" wrapText="1"/>
      <protection/>
    </xf>
    <xf numFmtId="0" fontId="32" fillId="0" borderId="0" xfId="55" applyFont="1" applyAlignment="1">
      <alignment horizontal="center"/>
      <protection/>
    </xf>
    <xf numFmtId="0" fontId="37" fillId="0" borderId="10" xfId="55" applyFont="1" applyBorder="1" applyAlignment="1">
      <alignment horizontal="center" vertical="center" wrapText="1"/>
      <protection/>
    </xf>
    <xf numFmtId="0" fontId="34" fillId="0" borderId="0" xfId="55" applyFont="1" applyAlignment="1">
      <alignment horizontal="center"/>
      <protection/>
    </xf>
    <xf numFmtId="0" fontId="37" fillId="0" borderId="11" xfId="55" applyFont="1" applyBorder="1" applyAlignment="1">
      <alignment horizontal="center" vertical="center" wrapText="1"/>
      <protection/>
    </xf>
    <xf numFmtId="0" fontId="37" fillId="0" borderId="13" xfId="55" applyFont="1" applyBorder="1" applyAlignment="1">
      <alignment horizontal="center" vertical="center" wrapText="1"/>
      <protection/>
    </xf>
    <xf numFmtId="0" fontId="35" fillId="0" borderId="0" xfId="55" applyFont="1" applyAlignment="1">
      <alignment horizontal="right"/>
      <protection/>
    </xf>
    <xf numFmtId="0" fontId="35" fillId="0" borderId="0" xfId="0" applyFont="1" applyAlignment="1">
      <alignment horizontal="right"/>
    </xf>
    <xf numFmtId="0" fontId="42" fillId="0" borderId="0" xfId="55" applyFont="1" applyAlignment="1">
      <alignment horizontal="center"/>
      <protection/>
    </xf>
    <xf numFmtId="0" fontId="43" fillId="0" borderId="0" xfId="0" applyFont="1" applyAlignment="1">
      <alignment horizontal="center"/>
    </xf>
    <xf numFmtId="0" fontId="35" fillId="0" borderId="0" xfId="55" applyFont="1" applyAlignment="1">
      <alignment horizontal="right" wrapText="1"/>
      <protection/>
    </xf>
    <xf numFmtId="0" fontId="0" fillId="0" borderId="0" xfId="0" applyAlignment="1">
      <alignment wrapText="1"/>
    </xf>
    <xf numFmtId="0" fontId="40" fillId="0" borderId="0" xfId="54" applyFont="1" applyAlignment="1">
      <alignment horizontal="right"/>
      <protection/>
    </xf>
    <xf numFmtId="0" fontId="34" fillId="0" borderId="0" xfId="0" applyFont="1" applyAlignment="1">
      <alignment horizontal="right"/>
    </xf>
    <xf numFmtId="0" fontId="40" fillId="0" borderId="0" xfId="0" applyFont="1" applyAlignment="1">
      <alignment horizontal="left"/>
    </xf>
    <xf numFmtId="0" fontId="41" fillId="0" borderId="0" xfId="54" applyFont="1" applyAlignment="1">
      <alignment horizontal="center"/>
      <protection/>
    </xf>
    <xf numFmtId="0" fontId="35" fillId="0" borderId="10" xfId="0" applyFont="1" applyBorder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пов пар. июнь 2010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ов пар. июнь 20" xfId="54"/>
    <cellStyle name="Обычный_пов пар. июнь 2010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_пов пар. июнь 2010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1">
      <selection activeCell="A60" sqref="A60:G60"/>
    </sheetView>
  </sheetViews>
  <sheetFormatPr defaultColWidth="9.00390625" defaultRowHeight="12.75"/>
  <cols>
    <col min="1" max="1" width="33.375" style="1" customWidth="1"/>
    <col min="2" max="2" width="8.25390625" style="1" customWidth="1"/>
    <col min="3" max="3" width="7.00390625" style="1" customWidth="1"/>
    <col min="4" max="4" width="4.75390625" style="1" customWidth="1"/>
    <col min="5" max="5" width="9.625" style="1" bestFit="1" customWidth="1"/>
    <col min="6" max="7" width="9.875" style="1" customWidth="1"/>
    <col min="8" max="8" width="10.25390625" style="1" customWidth="1"/>
    <col min="9" max="9" width="7.00390625" style="1" customWidth="1"/>
    <col min="10" max="10" width="7.125" style="1" bestFit="1" customWidth="1"/>
    <col min="11" max="11" width="10.25390625" style="1" customWidth="1"/>
    <col min="12" max="12" width="7.875" style="1" bestFit="1" customWidth="1"/>
    <col min="13" max="13" width="7.875" style="1" customWidth="1"/>
    <col min="14" max="14" width="8.75390625" style="1" customWidth="1"/>
    <col min="15" max="15" width="9.00390625" style="1" bestFit="1" customWidth="1"/>
    <col min="16" max="16384" width="9.125" style="1" customWidth="1"/>
  </cols>
  <sheetData>
    <row r="1" spans="1:14" ht="15" customHeight="1">
      <c r="A1" s="82" t="s">
        <v>105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5" customHeight="1">
      <c r="A2" s="82" t="s">
        <v>106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5" customHeight="1">
      <c r="A3" s="82" t="s">
        <v>107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ht="12.75" customHeight="1"/>
    <row r="5" spans="1:15" s="36" customFormat="1" ht="72.75" customHeight="1">
      <c r="A5" s="35" t="s">
        <v>6</v>
      </c>
      <c r="B5" s="37" t="s">
        <v>108</v>
      </c>
      <c r="C5" s="37" t="s">
        <v>109</v>
      </c>
      <c r="D5" s="37" t="s">
        <v>110</v>
      </c>
      <c r="E5" s="37" t="s">
        <v>111</v>
      </c>
      <c r="F5" s="37" t="s">
        <v>112</v>
      </c>
      <c r="G5" s="37" t="s">
        <v>113</v>
      </c>
      <c r="H5" s="37" t="s">
        <v>114</v>
      </c>
      <c r="I5" s="37" t="s">
        <v>115</v>
      </c>
      <c r="J5" s="37" t="s">
        <v>115</v>
      </c>
      <c r="K5" s="37" t="s">
        <v>171</v>
      </c>
      <c r="L5" s="37" t="s">
        <v>171</v>
      </c>
      <c r="M5" s="37" t="s">
        <v>172</v>
      </c>
      <c r="N5" s="37" t="s">
        <v>116</v>
      </c>
      <c r="O5" s="37" t="s">
        <v>117</v>
      </c>
    </row>
    <row r="6" spans="1:15" ht="14.25" customHeight="1">
      <c r="A6" s="8" t="s">
        <v>20</v>
      </c>
      <c r="B6" s="9" t="s">
        <v>19</v>
      </c>
      <c r="C6" s="10" t="s">
        <v>118</v>
      </c>
      <c r="D6" s="7">
        <v>4</v>
      </c>
      <c r="E6" s="7">
        <v>0.69</v>
      </c>
      <c r="F6" s="7">
        <v>0.24</v>
      </c>
      <c r="G6" s="11">
        <f>8/F6</f>
        <v>33.333333333333336</v>
      </c>
      <c r="H6" s="26">
        <f>E6*F6</f>
        <v>0.16559999999999997</v>
      </c>
      <c r="I6" s="39">
        <v>0.2</v>
      </c>
      <c r="J6" s="26">
        <f aca="true" t="shared" si="0" ref="J6:J58">H6*20%</f>
        <v>0.03312</v>
      </c>
      <c r="K6" s="39">
        <v>0.3</v>
      </c>
      <c r="L6" s="26">
        <f>H6*30%</f>
        <v>0.04967999999999999</v>
      </c>
      <c r="M6" s="39">
        <v>0.3</v>
      </c>
      <c r="N6" s="26">
        <f>(H6+L6)*30%</f>
        <v>0.06458399999999999</v>
      </c>
      <c r="O6" s="26">
        <f>H6+J6+L6+N6</f>
        <v>0.31298399999999993</v>
      </c>
    </row>
    <row r="7" spans="1:15" ht="14.25" customHeight="1">
      <c r="A7" s="8" t="s">
        <v>22</v>
      </c>
      <c r="B7" s="9" t="s">
        <v>21</v>
      </c>
      <c r="C7" s="13" t="s">
        <v>119</v>
      </c>
      <c r="D7" s="7">
        <v>3</v>
      </c>
      <c r="E7" s="26">
        <v>0.59</v>
      </c>
      <c r="F7" s="7">
        <v>0.26</v>
      </c>
      <c r="G7" s="11">
        <f aca="true" t="shared" si="1" ref="G7:G57">8/F7</f>
        <v>30.769230769230766</v>
      </c>
      <c r="H7" s="26">
        <f>E7*F7</f>
        <v>0.1534</v>
      </c>
      <c r="I7" s="39">
        <v>0.2</v>
      </c>
      <c r="J7" s="26">
        <f t="shared" si="0"/>
        <v>0.030680000000000002</v>
      </c>
      <c r="K7" s="39">
        <v>0.3</v>
      </c>
      <c r="L7" s="26">
        <f aca="true" t="shared" si="2" ref="L7:L58">H7*30%</f>
        <v>0.04602</v>
      </c>
      <c r="M7" s="39">
        <v>0.3</v>
      </c>
      <c r="N7" s="26">
        <f aca="true" t="shared" si="3" ref="N7:N58">(H7+L7)*30%</f>
        <v>0.059826000000000004</v>
      </c>
      <c r="O7" s="26">
        <f>H7+J7+L7+N7</f>
        <v>0.289926</v>
      </c>
    </row>
    <row r="8" spans="1:15" ht="14.25" customHeight="1">
      <c r="A8" s="8" t="s">
        <v>24</v>
      </c>
      <c r="B8" s="9" t="s">
        <v>23</v>
      </c>
      <c r="C8" s="7" t="s">
        <v>119</v>
      </c>
      <c r="D8" s="7">
        <v>4</v>
      </c>
      <c r="E8" s="7">
        <v>0.69</v>
      </c>
      <c r="F8" s="9" t="s">
        <v>120</v>
      </c>
      <c r="G8" s="11">
        <f t="shared" si="1"/>
        <v>21.05263157894737</v>
      </c>
      <c r="H8" s="26">
        <f aca="true" t="shared" si="4" ref="H8:H57">E8*F8</f>
        <v>0.2622</v>
      </c>
      <c r="I8" s="39">
        <v>0.2</v>
      </c>
      <c r="J8" s="26">
        <f t="shared" si="0"/>
        <v>0.05244</v>
      </c>
      <c r="K8" s="39">
        <v>0.3</v>
      </c>
      <c r="L8" s="26">
        <f t="shared" si="2"/>
        <v>0.07866</v>
      </c>
      <c r="M8" s="39">
        <v>0.3</v>
      </c>
      <c r="N8" s="26">
        <f t="shared" si="3"/>
        <v>0.102258</v>
      </c>
      <c r="O8" s="26">
        <f aca="true" t="shared" si="5" ref="O8:O58">H8+J8+L8+N8</f>
        <v>0.495558</v>
      </c>
    </row>
    <row r="9" spans="1:15" ht="14.25" customHeight="1">
      <c r="A9" s="8" t="s">
        <v>26</v>
      </c>
      <c r="B9" s="9" t="s">
        <v>25</v>
      </c>
      <c r="C9" s="7" t="s">
        <v>119</v>
      </c>
      <c r="D9" s="7">
        <v>5</v>
      </c>
      <c r="E9" s="7">
        <v>0.76</v>
      </c>
      <c r="F9" s="7">
        <v>0.3</v>
      </c>
      <c r="G9" s="11">
        <f t="shared" si="1"/>
        <v>26.666666666666668</v>
      </c>
      <c r="H9" s="26">
        <f>E9*F9</f>
        <v>0.22799999999999998</v>
      </c>
      <c r="I9" s="39">
        <v>0.2</v>
      </c>
      <c r="J9" s="26">
        <f t="shared" si="0"/>
        <v>0.0456</v>
      </c>
      <c r="K9" s="39">
        <v>0.3</v>
      </c>
      <c r="L9" s="26">
        <f t="shared" si="2"/>
        <v>0.06839999999999999</v>
      </c>
      <c r="M9" s="39">
        <v>0.3</v>
      </c>
      <c r="N9" s="26">
        <f t="shared" si="3"/>
        <v>0.08892</v>
      </c>
      <c r="O9" s="26">
        <f t="shared" si="5"/>
        <v>0.43091999999999997</v>
      </c>
    </row>
    <row r="10" spans="1:15" ht="14.25" customHeight="1">
      <c r="A10" s="8" t="s">
        <v>28</v>
      </c>
      <c r="B10" s="9" t="s">
        <v>27</v>
      </c>
      <c r="C10" s="7" t="s">
        <v>121</v>
      </c>
      <c r="D10" s="7">
        <v>4</v>
      </c>
      <c r="E10" s="7">
        <v>0.69</v>
      </c>
      <c r="F10" s="7">
        <v>0.39</v>
      </c>
      <c r="G10" s="11">
        <f t="shared" si="1"/>
        <v>20.51282051282051</v>
      </c>
      <c r="H10" s="26">
        <f>E10*F10</f>
        <v>0.2691</v>
      </c>
      <c r="I10" s="39">
        <v>0.2</v>
      </c>
      <c r="J10" s="26">
        <f t="shared" si="0"/>
        <v>0.05382000000000001</v>
      </c>
      <c r="K10" s="39">
        <v>0.3</v>
      </c>
      <c r="L10" s="26">
        <f t="shared" si="2"/>
        <v>0.08073</v>
      </c>
      <c r="M10" s="39">
        <v>0.3</v>
      </c>
      <c r="N10" s="26">
        <f t="shared" si="3"/>
        <v>0.10494899999999999</v>
      </c>
      <c r="O10" s="26">
        <f t="shared" si="5"/>
        <v>0.5085989999999999</v>
      </c>
    </row>
    <row r="11" spans="1:15" ht="14.25" customHeight="1">
      <c r="A11" s="8" t="s">
        <v>30</v>
      </c>
      <c r="B11" s="9" t="s">
        <v>29</v>
      </c>
      <c r="C11" s="7" t="s">
        <v>122</v>
      </c>
      <c r="D11" s="7">
        <v>3</v>
      </c>
      <c r="E11" s="26">
        <v>0.59</v>
      </c>
      <c r="F11" s="7">
        <v>0.1</v>
      </c>
      <c r="G11" s="11">
        <f t="shared" si="1"/>
        <v>80</v>
      </c>
      <c r="H11" s="26">
        <f t="shared" si="4"/>
        <v>0.059</v>
      </c>
      <c r="I11" s="39">
        <v>0.2</v>
      </c>
      <c r="J11" s="26">
        <f t="shared" si="0"/>
        <v>0.0118</v>
      </c>
      <c r="K11" s="39">
        <v>0.3</v>
      </c>
      <c r="L11" s="26">
        <f t="shared" si="2"/>
        <v>0.017699999999999997</v>
      </c>
      <c r="M11" s="39">
        <v>0.3</v>
      </c>
      <c r="N11" s="26">
        <f t="shared" si="3"/>
        <v>0.023009999999999996</v>
      </c>
      <c r="O11" s="26">
        <f t="shared" si="5"/>
        <v>0.11151</v>
      </c>
    </row>
    <row r="12" spans="1:15" ht="14.25" customHeight="1">
      <c r="A12" s="8" t="s">
        <v>32</v>
      </c>
      <c r="B12" s="9" t="s">
        <v>31</v>
      </c>
      <c r="C12" s="7" t="s">
        <v>121</v>
      </c>
      <c r="D12" s="7">
        <v>4</v>
      </c>
      <c r="E12" s="7">
        <v>0.69</v>
      </c>
      <c r="F12" s="7">
        <v>0.96</v>
      </c>
      <c r="G12" s="11">
        <f t="shared" si="1"/>
        <v>8.333333333333334</v>
      </c>
      <c r="H12" s="26">
        <f t="shared" si="4"/>
        <v>0.6623999999999999</v>
      </c>
      <c r="I12" s="39">
        <v>0.2</v>
      </c>
      <c r="J12" s="26">
        <f t="shared" si="0"/>
        <v>0.13248</v>
      </c>
      <c r="K12" s="39">
        <v>0.3</v>
      </c>
      <c r="L12" s="26">
        <f t="shared" si="2"/>
        <v>0.19871999999999995</v>
      </c>
      <c r="M12" s="39">
        <v>0.3</v>
      </c>
      <c r="N12" s="26">
        <f t="shared" si="3"/>
        <v>0.25833599999999995</v>
      </c>
      <c r="O12" s="26">
        <f t="shared" si="5"/>
        <v>1.2519359999999997</v>
      </c>
    </row>
    <row r="13" spans="1:15" ht="14.25" customHeight="1">
      <c r="A13" s="8" t="s">
        <v>34</v>
      </c>
      <c r="B13" s="9" t="s">
        <v>33</v>
      </c>
      <c r="C13" s="7" t="s">
        <v>121</v>
      </c>
      <c r="D13" s="7">
        <v>3</v>
      </c>
      <c r="E13" s="26">
        <v>0.59</v>
      </c>
      <c r="F13" s="7">
        <v>0.2</v>
      </c>
      <c r="G13" s="11">
        <f t="shared" si="1"/>
        <v>40</v>
      </c>
      <c r="H13" s="26">
        <f t="shared" si="4"/>
        <v>0.118</v>
      </c>
      <c r="I13" s="39">
        <v>0.2</v>
      </c>
      <c r="J13" s="26">
        <f t="shared" si="0"/>
        <v>0.0236</v>
      </c>
      <c r="K13" s="39">
        <v>0.3</v>
      </c>
      <c r="L13" s="26">
        <f t="shared" si="2"/>
        <v>0.035399999999999994</v>
      </c>
      <c r="M13" s="39">
        <v>0.3</v>
      </c>
      <c r="N13" s="26">
        <f t="shared" si="3"/>
        <v>0.04601999999999999</v>
      </c>
      <c r="O13" s="26">
        <f t="shared" si="5"/>
        <v>0.22302</v>
      </c>
    </row>
    <row r="14" spans="1:15" ht="14.25" customHeight="1">
      <c r="A14" s="8" t="s">
        <v>36</v>
      </c>
      <c r="B14" s="9" t="s">
        <v>35</v>
      </c>
      <c r="C14" s="7" t="s">
        <v>121</v>
      </c>
      <c r="D14" s="7">
        <v>5</v>
      </c>
      <c r="E14" s="7">
        <v>0.76</v>
      </c>
      <c r="F14" s="7">
        <v>0.13</v>
      </c>
      <c r="G14" s="11">
        <f t="shared" si="1"/>
        <v>61.53846153846153</v>
      </c>
      <c r="H14" s="26">
        <f t="shared" si="4"/>
        <v>0.0988</v>
      </c>
      <c r="I14" s="39">
        <v>0.2</v>
      </c>
      <c r="J14" s="26">
        <f t="shared" si="0"/>
        <v>0.01976</v>
      </c>
      <c r="K14" s="39">
        <v>0.3</v>
      </c>
      <c r="L14" s="26">
        <f t="shared" si="2"/>
        <v>0.02964</v>
      </c>
      <c r="M14" s="39">
        <v>0.3</v>
      </c>
      <c r="N14" s="26">
        <f t="shared" si="3"/>
        <v>0.038532</v>
      </c>
      <c r="O14" s="26">
        <f t="shared" si="5"/>
        <v>0.186732</v>
      </c>
    </row>
    <row r="15" spans="1:15" ht="14.25" customHeight="1">
      <c r="A15" s="8" t="s">
        <v>38</v>
      </c>
      <c r="B15" s="9" t="s">
        <v>37</v>
      </c>
      <c r="C15" s="7" t="s">
        <v>123</v>
      </c>
      <c r="D15" s="7">
        <v>4</v>
      </c>
      <c r="E15" s="7">
        <v>0.69</v>
      </c>
      <c r="F15" s="7">
        <v>4.64</v>
      </c>
      <c r="G15" s="11">
        <f t="shared" si="1"/>
        <v>1.7241379310344829</v>
      </c>
      <c r="H15" s="26">
        <f t="shared" si="4"/>
        <v>3.2015999999999996</v>
      </c>
      <c r="I15" s="39">
        <v>0.2</v>
      </c>
      <c r="J15" s="26">
        <f t="shared" si="0"/>
        <v>0.64032</v>
      </c>
      <c r="K15" s="39">
        <v>0.3</v>
      </c>
      <c r="L15" s="26">
        <f t="shared" si="2"/>
        <v>0.9604799999999998</v>
      </c>
      <c r="M15" s="39">
        <v>0.3</v>
      </c>
      <c r="N15" s="26">
        <f t="shared" si="3"/>
        <v>1.2486239999999997</v>
      </c>
      <c r="O15" s="26">
        <f t="shared" si="5"/>
        <v>6.051023999999999</v>
      </c>
    </row>
    <row r="16" spans="1:15" ht="14.25" customHeight="1">
      <c r="A16" s="8" t="s">
        <v>40</v>
      </c>
      <c r="B16" s="9" t="s">
        <v>39</v>
      </c>
      <c r="C16" s="7" t="s">
        <v>123</v>
      </c>
      <c r="D16" s="7">
        <v>4</v>
      </c>
      <c r="E16" s="7">
        <v>0.69</v>
      </c>
      <c r="F16" s="7">
        <v>5.45</v>
      </c>
      <c r="G16" s="11">
        <f t="shared" si="1"/>
        <v>1.4678899082568806</v>
      </c>
      <c r="H16" s="26">
        <f t="shared" si="4"/>
        <v>3.7605</v>
      </c>
      <c r="I16" s="39">
        <v>0.2</v>
      </c>
      <c r="J16" s="26">
        <f t="shared" si="0"/>
        <v>0.7521</v>
      </c>
      <c r="K16" s="39">
        <v>0.3</v>
      </c>
      <c r="L16" s="26">
        <f t="shared" si="2"/>
        <v>1.12815</v>
      </c>
      <c r="M16" s="39">
        <v>0.3</v>
      </c>
      <c r="N16" s="26">
        <f t="shared" si="3"/>
        <v>1.466595</v>
      </c>
      <c r="O16" s="26">
        <f t="shared" si="5"/>
        <v>7.107345</v>
      </c>
    </row>
    <row r="17" spans="1:15" ht="14.25" customHeight="1">
      <c r="A17" s="8" t="s">
        <v>42</v>
      </c>
      <c r="B17" s="9" t="s">
        <v>41</v>
      </c>
      <c r="C17" s="7" t="s">
        <v>123</v>
      </c>
      <c r="D17" s="7">
        <v>4</v>
      </c>
      <c r="E17" s="7">
        <v>0.69</v>
      </c>
      <c r="F17" s="7">
        <v>5.83</v>
      </c>
      <c r="G17" s="11">
        <f t="shared" si="1"/>
        <v>1.3722126929674099</v>
      </c>
      <c r="H17" s="26">
        <f t="shared" si="4"/>
        <v>4.0226999999999995</v>
      </c>
      <c r="I17" s="39">
        <v>0.2</v>
      </c>
      <c r="J17" s="26">
        <f t="shared" si="0"/>
        <v>0.8045399999999999</v>
      </c>
      <c r="K17" s="39">
        <v>0.3</v>
      </c>
      <c r="L17" s="26">
        <f t="shared" si="2"/>
        <v>1.2068099999999997</v>
      </c>
      <c r="M17" s="39">
        <v>0.3</v>
      </c>
      <c r="N17" s="26">
        <f t="shared" si="3"/>
        <v>1.5688529999999998</v>
      </c>
      <c r="O17" s="26">
        <f t="shared" si="5"/>
        <v>7.6029029999999995</v>
      </c>
    </row>
    <row r="18" spans="1:15" ht="14.25" customHeight="1">
      <c r="A18" s="8" t="s">
        <v>38</v>
      </c>
      <c r="B18" s="9" t="s">
        <v>43</v>
      </c>
      <c r="C18" s="7" t="s">
        <v>123</v>
      </c>
      <c r="D18" s="7">
        <v>4</v>
      </c>
      <c r="E18" s="7">
        <v>0.69</v>
      </c>
      <c r="F18" s="7">
        <v>3.77</v>
      </c>
      <c r="G18" s="11">
        <f t="shared" si="1"/>
        <v>2.1220159151193636</v>
      </c>
      <c r="H18" s="26">
        <f t="shared" si="4"/>
        <v>2.6012999999999997</v>
      </c>
      <c r="I18" s="39">
        <v>0.2</v>
      </c>
      <c r="J18" s="26">
        <f t="shared" si="0"/>
        <v>0.52026</v>
      </c>
      <c r="K18" s="39">
        <v>0.3</v>
      </c>
      <c r="L18" s="26">
        <f t="shared" si="2"/>
        <v>0.7803899999999999</v>
      </c>
      <c r="M18" s="39">
        <v>0.3</v>
      </c>
      <c r="N18" s="26">
        <f t="shared" si="3"/>
        <v>1.0145069999999998</v>
      </c>
      <c r="O18" s="26">
        <f t="shared" si="5"/>
        <v>4.916456999999999</v>
      </c>
    </row>
    <row r="19" spans="1:15" ht="14.25" customHeight="1">
      <c r="A19" s="8" t="s">
        <v>45</v>
      </c>
      <c r="B19" s="9" t="s">
        <v>44</v>
      </c>
      <c r="C19" s="7" t="s">
        <v>123</v>
      </c>
      <c r="D19" s="7">
        <v>4</v>
      </c>
      <c r="E19" s="7">
        <v>0.69</v>
      </c>
      <c r="F19" s="9" t="s">
        <v>124</v>
      </c>
      <c r="G19" s="11">
        <f t="shared" si="1"/>
        <v>1.7057569296375266</v>
      </c>
      <c r="H19" s="26">
        <f t="shared" si="4"/>
        <v>3.2361</v>
      </c>
      <c r="I19" s="39">
        <v>0.2</v>
      </c>
      <c r="J19" s="26">
        <f t="shared" si="0"/>
        <v>0.64722</v>
      </c>
      <c r="K19" s="39">
        <v>0.3</v>
      </c>
      <c r="L19" s="26">
        <f t="shared" si="2"/>
        <v>0.97083</v>
      </c>
      <c r="M19" s="39">
        <v>0.3</v>
      </c>
      <c r="N19" s="26">
        <f t="shared" si="3"/>
        <v>1.262079</v>
      </c>
      <c r="O19" s="26">
        <f t="shared" si="5"/>
        <v>6.116229</v>
      </c>
    </row>
    <row r="20" spans="1:15" ht="14.25" customHeight="1">
      <c r="A20" s="8" t="s">
        <v>47</v>
      </c>
      <c r="B20" s="9" t="s">
        <v>46</v>
      </c>
      <c r="C20" s="7" t="s">
        <v>123</v>
      </c>
      <c r="D20" s="7">
        <v>4</v>
      </c>
      <c r="E20" s="7">
        <v>0.69</v>
      </c>
      <c r="F20" s="9" t="s">
        <v>125</v>
      </c>
      <c r="G20" s="11">
        <f t="shared" si="1"/>
        <v>1.5779092702169624</v>
      </c>
      <c r="H20" s="26">
        <f t="shared" si="4"/>
        <v>3.4983</v>
      </c>
      <c r="I20" s="39">
        <v>0.2</v>
      </c>
      <c r="J20" s="26">
        <f t="shared" si="0"/>
        <v>0.6996600000000001</v>
      </c>
      <c r="K20" s="39">
        <v>0.3</v>
      </c>
      <c r="L20" s="26">
        <f t="shared" si="2"/>
        <v>1.04949</v>
      </c>
      <c r="M20" s="39">
        <v>0.3</v>
      </c>
      <c r="N20" s="26">
        <f t="shared" si="3"/>
        <v>1.364337</v>
      </c>
      <c r="O20" s="26">
        <f t="shared" si="5"/>
        <v>6.6117870000000005</v>
      </c>
    </row>
    <row r="21" spans="1:15" ht="14.25" customHeight="1">
      <c r="A21" s="8" t="s">
        <v>128</v>
      </c>
      <c r="B21" s="9" t="s">
        <v>129</v>
      </c>
      <c r="C21" s="7" t="s">
        <v>123</v>
      </c>
      <c r="D21" s="7">
        <v>4</v>
      </c>
      <c r="E21" s="7">
        <v>0.69</v>
      </c>
      <c r="F21" s="9" t="s">
        <v>130</v>
      </c>
      <c r="G21" s="11">
        <f t="shared" si="1"/>
        <v>3.3333333333333335</v>
      </c>
      <c r="H21" s="26">
        <f t="shared" si="4"/>
        <v>1.656</v>
      </c>
      <c r="I21" s="39">
        <v>0.2</v>
      </c>
      <c r="J21" s="26">
        <f t="shared" si="0"/>
        <v>0.3312</v>
      </c>
      <c r="K21" s="39">
        <v>0.3</v>
      </c>
      <c r="L21" s="26">
        <f t="shared" si="2"/>
        <v>0.49679999999999996</v>
      </c>
      <c r="M21" s="39">
        <v>0.3</v>
      </c>
      <c r="N21" s="26">
        <f t="shared" si="3"/>
        <v>0.64584</v>
      </c>
      <c r="O21" s="26">
        <f t="shared" si="5"/>
        <v>3.1298399999999997</v>
      </c>
    </row>
    <row r="22" spans="1:15" ht="14.25" customHeight="1">
      <c r="A22" s="8" t="s">
        <v>49</v>
      </c>
      <c r="B22" s="9" t="s">
        <v>48</v>
      </c>
      <c r="C22" s="7" t="s">
        <v>123</v>
      </c>
      <c r="D22" s="7">
        <v>4</v>
      </c>
      <c r="E22" s="7">
        <v>0.69</v>
      </c>
      <c r="F22" s="7">
        <v>2.1</v>
      </c>
      <c r="G22" s="11">
        <f t="shared" si="1"/>
        <v>3.8095238095238093</v>
      </c>
      <c r="H22" s="26">
        <f t="shared" si="4"/>
        <v>1.4489999999999998</v>
      </c>
      <c r="I22" s="39">
        <v>0.2</v>
      </c>
      <c r="J22" s="26">
        <f t="shared" si="0"/>
        <v>0.2898</v>
      </c>
      <c r="K22" s="39">
        <v>0.3</v>
      </c>
      <c r="L22" s="26">
        <f t="shared" si="2"/>
        <v>0.4346999999999999</v>
      </c>
      <c r="M22" s="39">
        <v>0.3</v>
      </c>
      <c r="N22" s="26">
        <f t="shared" si="3"/>
        <v>0.5651099999999999</v>
      </c>
      <c r="O22" s="26">
        <f t="shared" si="5"/>
        <v>2.7386099999999995</v>
      </c>
    </row>
    <row r="23" spans="1:15" ht="14.25" customHeight="1">
      <c r="A23" s="8" t="s">
        <v>51</v>
      </c>
      <c r="B23" s="9" t="s">
        <v>50</v>
      </c>
      <c r="C23" s="7" t="s">
        <v>123</v>
      </c>
      <c r="D23" s="7">
        <v>4</v>
      </c>
      <c r="E23" s="7">
        <v>0.69</v>
      </c>
      <c r="F23" s="7">
        <v>2.2</v>
      </c>
      <c r="G23" s="11">
        <f t="shared" si="1"/>
        <v>3.6363636363636362</v>
      </c>
      <c r="H23" s="26">
        <f t="shared" si="4"/>
        <v>1.518</v>
      </c>
      <c r="I23" s="39">
        <v>0.2</v>
      </c>
      <c r="J23" s="26">
        <f t="shared" si="0"/>
        <v>0.30360000000000004</v>
      </c>
      <c r="K23" s="39">
        <v>0.3</v>
      </c>
      <c r="L23" s="26">
        <f t="shared" si="2"/>
        <v>0.45539999999999997</v>
      </c>
      <c r="M23" s="39">
        <v>0.3</v>
      </c>
      <c r="N23" s="26">
        <f t="shared" si="3"/>
        <v>0.59202</v>
      </c>
      <c r="O23" s="26">
        <f t="shared" si="5"/>
        <v>2.86902</v>
      </c>
    </row>
    <row r="24" spans="1:15" ht="14.25" customHeight="1">
      <c r="A24" s="8" t="s">
        <v>42</v>
      </c>
      <c r="B24" s="9" t="s">
        <v>52</v>
      </c>
      <c r="C24" s="7" t="s">
        <v>123</v>
      </c>
      <c r="D24" s="7">
        <v>4</v>
      </c>
      <c r="E24" s="7">
        <v>0.69</v>
      </c>
      <c r="F24" s="7">
        <v>2.35</v>
      </c>
      <c r="G24" s="11">
        <f t="shared" si="1"/>
        <v>3.404255319148936</v>
      </c>
      <c r="H24" s="26">
        <f t="shared" si="4"/>
        <v>1.6215</v>
      </c>
      <c r="I24" s="39">
        <v>0.2</v>
      </c>
      <c r="J24" s="26">
        <f t="shared" si="0"/>
        <v>0.32430000000000003</v>
      </c>
      <c r="K24" s="39">
        <v>0.3</v>
      </c>
      <c r="L24" s="26">
        <f t="shared" si="2"/>
        <v>0.48644999999999994</v>
      </c>
      <c r="M24" s="39">
        <v>0.3</v>
      </c>
      <c r="N24" s="26">
        <f t="shared" si="3"/>
        <v>0.6323849999999999</v>
      </c>
      <c r="O24" s="26">
        <f t="shared" si="5"/>
        <v>3.0646349999999996</v>
      </c>
    </row>
    <row r="25" spans="1:15" ht="14.25" customHeight="1">
      <c r="A25" s="8" t="s">
        <v>54</v>
      </c>
      <c r="B25" s="9" t="s">
        <v>53</v>
      </c>
      <c r="C25" s="7" t="s">
        <v>121</v>
      </c>
      <c r="D25" s="7">
        <v>4</v>
      </c>
      <c r="E25" s="7">
        <v>0.69</v>
      </c>
      <c r="F25" s="7">
        <v>0.76</v>
      </c>
      <c r="G25" s="11">
        <f t="shared" si="1"/>
        <v>10.526315789473685</v>
      </c>
      <c r="H25" s="26">
        <f t="shared" si="4"/>
        <v>0.5244</v>
      </c>
      <c r="I25" s="39">
        <v>0.2</v>
      </c>
      <c r="J25" s="26">
        <f t="shared" si="0"/>
        <v>0.10488</v>
      </c>
      <c r="K25" s="39">
        <v>0.3</v>
      </c>
      <c r="L25" s="26">
        <f t="shared" si="2"/>
        <v>0.15732</v>
      </c>
      <c r="M25" s="39">
        <v>0.3</v>
      </c>
      <c r="N25" s="26">
        <f t="shared" si="3"/>
        <v>0.204516</v>
      </c>
      <c r="O25" s="26">
        <f t="shared" si="5"/>
        <v>0.991116</v>
      </c>
    </row>
    <row r="26" spans="1:15" ht="14.25" customHeight="1">
      <c r="A26" s="8" t="s">
        <v>56</v>
      </c>
      <c r="B26" s="9" t="s">
        <v>55</v>
      </c>
      <c r="C26" s="7" t="s">
        <v>121</v>
      </c>
      <c r="D26" s="7">
        <v>4</v>
      </c>
      <c r="E26" s="7">
        <v>0.69</v>
      </c>
      <c r="F26" s="7">
        <v>1.78</v>
      </c>
      <c r="G26" s="11">
        <f t="shared" si="1"/>
        <v>4.49438202247191</v>
      </c>
      <c r="H26" s="26">
        <f t="shared" si="4"/>
        <v>1.2282</v>
      </c>
      <c r="I26" s="39">
        <v>0.2</v>
      </c>
      <c r="J26" s="26">
        <f t="shared" si="0"/>
        <v>0.24564</v>
      </c>
      <c r="K26" s="39">
        <v>0.3</v>
      </c>
      <c r="L26" s="26">
        <f t="shared" si="2"/>
        <v>0.36845999999999995</v>
      </c>
      <c r="M26" s="39">
        <v>0.3</v>
      </c>
      <c r="N26" s="26">
        <f t="shared" si="3"/>
        <v>0.478998</v>
      </c>
      <c r="O26" s="26">
        <f t="shared" si="5"/>
        <v>2.321298</v>
      </c>
    </row>
    <row r="27" spans="1:15" ht="14.25" customHeight="1">
      <c r="A27" s="8" t="s">
        <v>58</v>
      </c>
      <c r="B27" s="9" t="s">
        <v>57</v>
      </c>
      <c r="C27" s="7" t="s">
        <v>121</v>
      </c>
      <c r="D27" s="7">
        <v>4</v>
      </c>
      <c r="E27" s="7">
        <v>0.69</v>
      </c>
      <c r="F27" s="7">
        <v>1.55</v>
      </c>
      <c r="G27" s="11">
        <f t="shared" si="1"/>
        <v>5.161290322580645</v>
      </c>
      <c r="H27" s="26">
        <f t="shared" si="4"/>
        <v>1.0695</v>
      </c>
      <c r="I27" s="39">
        <v>0.2</v>
      </c>
      <c r="J27" s="26">
        <f t="shared" si="0"/>
        <v>0.21389999999999998</v>
      </c>
      <c r="K27" s="39">
        <v>0.3</v>
      </c>
      <c r="L27" s="26">
        <f t="shared" si="2"/>
        <v>0.32084999999999997</v>
      </c>
      <c r="M27" s="39">
        <v>0.3</v>
      </c>
      <c r="N27" s="26">
        <f t="shared" si="3"/>
        <v>0.4171049999999999</v>
      </c>
      <c r="O27" s="26">
        <f t="shared" si="5"/>
        <v>2.021355</v>
      </c>
    </row>
    <row r="28" spans="1:15" ht="14.25" customHeight="1">
      <c r="A28" s="8" t="s">
        <v>131</v>
      </c>
      <c r="B28" s="9" t="s">
        <v>132</v>
      </c>
      <c r="C28" s="7" t="s">
        <v>123</v>
      </c>
      <c r="D28" s="7">
        <v>4</v>
      </c>
      <c r="E28" s="7">
        <v>0.69</v>
      </c>
      <c r="F28" s="7">
        <v>1.84</v>
      </c>
      <c r="G28" s="11">
        <f t="shared" si="1"/>
        <v>4.3478260869565215</v>
      </c>
      <c r="H28" s="26">
        <f t="shared" si="4"/>
        <v>1.2696</v>
      </c>
      <c r="I28" s="39">
        <v>0.2</v>
      </c>
      <c r="J28" s="26">
        <f t="shared" si="0"/>
        <v>0.25392000000000003</v>
      </c>
      <c r="K28" s="39">
        <v>0.3</v>
      </c>
      <c r="L28" s="26">
        <f t="shared" si="2"/>
        <v>0.38088</v>
      </c>
      <c r="M28" s="39">
        <v>0.3</v>
      </c>
      <c r="N28" s="26">
        <f t="shared" si="3"/>
        <v>0.495144</v>
      </c>
      <c r="O28" s="26">
        <f t="shared" si="5"/>
        <v>2.3995439999999997</v>
      </c>
    </row>
    <row r="29" spans="1:15" ht="14.25" customHeight="1">
      <c r="A29" s="8" t="s">
        <v>60</v>
      </c>
      <c r="B29" s="9" t="s">
        <v>59</v>
      </c>
      <c r="C29" s="7" t="s">
        <v>123</v>
      </c>
      <c r="D29" s="7">
        <v>4</v>
      </c>
      <c r="E29" s="7">
        <v>0.69</v>
      </c>
      <c r="F29" s="7">
        <v>1.34</v>
      </c>
      <c r="G29" s="11">
        <f t="shared" si="1"/>
        <v>5.970149253731343</v>
      </c>
      <c r="H29" s="26">
        <f t="shared" si="4"/>
        <v>0.9246</v>
      </c>
      <c r="I29" s="39">
        <v>0.2</v>
      </c>
      <c r="J29" s="26">
        <f t="shared" si="0"/>
        <v>0.18492</v>
      </c>
      <c r="K29" s="39">
        <v>0.3</v>
      </c>
      <c r="L29" s="26">
        <f t="shared" si="2"/>
        <v>0.27737999999999996</v>
      </c>
      <c r="M29" s="39">
        <v>0.3</v>
      </c>
      <c r="N29" s="26">
        <f t="shared" si="3"/>
        <v>0.3605939999999999</v>
      </c>
      <c r="O29" s="26">
        <f t="shared" si="5"/>
        <v>1.7474939999999999</v>
      </c>
    </row>
    <row r="30" spans="1:15" ht="14.25" customHeight="1">
      <c r="A30" s="8" t="s">
        <v>62</v>
      </c>
      <c r="B30" s="9" t="s">
        <v>61</v>
      </c>
      <c r="C30" s="7" t="s">
        <v>123</v>
      </c>
      <c r="D30" s="7">
        <v>4</v>
      </c>
      <c r="E30" s="7">
        <v>0.69</v>
      </c>
      <c r="F30" s="7">
        <v>1.89</v>
      </c>
      <c r="G30" s="11">
        <f t="shared" si="1"/>
        <v>4.2328042328042335</v>
      </c>
      <c r="H30" s="26">
        <f t="shared" si="4"/>
        <v>1.3040999999999998</v>
      </c>
      <c r="I30" s="39">
        <v>0.2</v>
      </c>
      <c r="J30" s="26">
        <f t="shared" si="0"/>
        <v>0.26082</v>
      </c>
      <c r="K30" s="39">
        <v>0.3</v>
      </c>
      <c r="L30" s="26">
        <f t="shared" si="2"/>
        <v>0.3912299999999999</v>
      </c>
      <c r="M30" s="39">
        <v>0.3</v>
      </c>
      <c r="N30" s="26">
        <f t="shared" si="3"/>
        <v>0.5085989999999999</v>
      </c>
      <c r="O30" s="26">
        <f t="shared" si="5"/>
        <v>2.464749</v>
      </c>
    </row>
    <row r="31" spans="1:15" ht="14.25" customHeight="1">
      <c r="A31" s="8" t="s">
        <v>64</v>
      </c>
      <c r="B31" s="9" t="s">
        <v>63</v>
      </c>
      <c r="C31" s="7" t="s">
        <v>123</v>
      </c>
      <c r="D31" s="7">
        <v>4</v>
      </c>
      <c r="E31" s="7">
        <v>0.69</v>
      </c>
      <c r="F31" s="7">
        <v>1.41</v>
      </c>
      <c r="G31" s="11">
        <f t="shared" si="1"/>
        <v>5.673758865248227</v>
      </c>
      <c r="H31" s="26">
        <f t="shared" si="4"/>
        <v>0.9728999999999999</v>
      </c>
      <c r="I31" s="39">
        <v>0.2</v>
      </c>
      <c r="J31" s="26">
        <f t="shared" si="0"/>
        <v>0.19457999999999998</v>
      </c>
      <c r="K31" s="39">
        <v>0.3</v>
      </c>
      <c r="L31" s="26">
        <f t="shared" si="2"/>
        <v>0.29186999999999996</v>
      </c>
      <c r="M31" s="39">
        <v>0.3</v>
      </c>
      <c r="N31" s="26">
        <f t="shared" si="3"/>
        <v>0.37943099999999996</v>
      </c>
      <c r="O31" s="26">
        <f t="shared" si="5"/>
        <v>1.8387809999999996</v>
      </c>
    </row>
    <row r="32" spans="1:15" ht="14.25" customHeight="1">
      <c r="A32" s="8" t="s">
        <v>66</v>
      </c>
      <c r="B32" s="9" t="s">
        <v>65</v>
      </c>
      <c r="C32" s="7" t="s">
        <v>123</v>
      </c>
      <c r="D32" s="7">
        <v>4</v>
      </c>
      <c r="E32" s="7">
        <v>0.69</v>
      </c>
      <c r="F32" s="9" t="s">
        <v>126</v>
      </c>
      <c r="G32" s="11">
        <f t="shared" si="1"/>
        <v>7.692307692307692</v>
      </c>
      <c r="H32" s="26">
        <f t="shared" si="4"/>
        <v>0.7176</v>
      </c>
      <c r="I32" s="39">
        <v>0.2</v>
      </c>
      <c r="J32" s="26">
        <f t="shared" si="0"/>
        <v>0.14352</v>
      </c>
      <c r="K32" s="39">
        <v>0.3</v>
      </c>
      <c r="L32" s="26">
        <f t="shared" si="2"/>
        <v>0.21528</v>
      </c>
      <c r="M32" s="39">
        <v>0.3</v>
      </c>
      <c r="N32" s="26">
        <f t="shared" si="3"/>
        <v>0.279864</v>
      </c>
      <c r="O32" s="26">
        <f t="shared" si="5"/>
        <v>1.356264</v>
      </c>
    </row>
    <row r="33" spans="1:15" ht="14.25" customHeight="1">
      <c r="A33" s="8" t="s">
        <v>68</v>
      </c>
      <c r="B33" s="9" t="s">
        <v>67</v>
      </c>
      <c r="C33" s="7" t="s">
        <v>123</v>
      </c>
      <c r="D33" s="7">
        <v>4</v>
      </c>
      <c r="E33" s="7">
        <v>0.69</v>
      </c>
      <c r="F33" s="7">
        <v>1.73</v>
      </c>
      <c r="G33" s="11">
        <f t="shared" si="1"/>
        <v>4.624277456647399</v>
      </c>
      <c r="H33" s="26">
        <f t="shared" si="4"/>
        <v>1.1937</v>
      </c>
      <c r="I33" s="39">
        <v>0.2</v>
      </c>
      <c r="J33" s="26">
        <f t="shared" si="0"/>
        <v>0.23874</v>
      </c>
      <c r="K33" s="39">
        <v>0.3</v>
      </c>
      <c r="L33" s="26">
        <f t="shared" si="2"/>
        <v>0.35811</v>
      </c>
      <c r="M33" s="39">
        <v>0.3</v>
      </c>
      <c r="N33" s="26">
        <f t="shared" si="3"/>
        <v>0.46554299999999993</v>
      </c>
      <c r="O33" s="26">
        <f t="shared" si="5"/>
        <v>2.256093</v>
      </c>
    </row>
    <row r="34" spans="1:15" ht="14.25" customHeight="1">
      <c r="A34" s="8" t="s">
        <v>70</v>
      </c>
      <c r="B34" s="9" t="s">
        <v>69</v>
      </c>
      <c r="C34" s="7" t="s">
        <v>123</v>
      </c>
      <c r="D34" s="7">
        <v>4</v>
      </c>
      <c r="E34" s="7">
        <v>0.69</v>
      </c>
      <c r="F34" s="7">
        <v>1.21</v>
      </c>
      <c r="G34" s="11">
        <f t="shared" si="1"/>
        <v>6.6115702479338845</v>
      </c>
      <c r="H34" s="26">
        <f t="shared" si="4"/>
        <v>0.8348999999999999</v>
      </c>
      <c r="I34" s="39">
        <v>0.2</v>
      </c>
      <c r="J34" s="26">
        <f t="shared" si="0"/>
        <v>0.16698</v>
      </c>
      <c r="K34" s="39">
        <v>0.3</v>
      </c>
      <c r="L34" s="26">
        <f t="shared" si="2"/>
        <v>0.25046999999999997</v>
      </c>
      <c r="M34" s="39">
        <v>0.3</v>
      </c>
      <c r="N34" s="26">
        <f t="shared" si="3"/>
        <v>0.32561099999999993</v>
      </c>
      <c r="O34" s="26">
        <f t="shared" si="5"/>
        <v>1.5779609999999997</v>
      </c>
    </row>
    <row r="35" spans="1:15" ht="14.25" customHeight="1">
      <c r="A35" s="8" t="s">
        <v>72</v>
      </c>
      <c r="B35" s="9" t="s">
        <v>71</v>
      </c>
      <c r="C35" s="7" t="s">
        <v>123</v>
      </c>
      <c r="D35" s="7">
        <v>4</v>
      </c>
      <c r="E35" s="7">
        <v>0.69</v>
      </c>
      <c r="F35" s="7">
        <v>0.65</v>
      </c>
      <c r="G35" s="11">
        <f t="shared" si="1"/>
        <v>12.307692307692307</v>
      </c>
      <c r="H35" s="26">
        <f t="shared" si="4"/>
        <v>0.44849999999999995</v>
      </c>
      <c r="I35" s="39">
        <v>0.2</v>
      </c>
      <c r="J35" s="26">
        <f t="shared" si="0"/>
        <v>0.0897</v>
      </c>
      <c r="K35" s="39">
        <v>0.3</v>
      </c>
      <c r="L35" s="26">
        <f t="shared" si="2"/>
        <v>0.13454999999999998</v>
      </c>
      <c r="M35" s="39">
        <v>0.3</v>
      </c>
      <c r="N35" s="26">
        <f t="shared" si="3"/>
        <v>0.174915</v>
      </c>
      <c r="O35" s="26">
        <f t="shared" si="5"/>
        <v>0.8476649999999999</v>
      </c>
    </row>
    <row r="36" spans="1:15" ht="14.25" customHeight="1">
      <c r="A36" s="8" t="s">
        <v>74</v>
      </c>
      <c r="B36" s="9" t="s">
        <v>73</v>
      </c>
      <c r="C36" s="7" t="s">
        <v>123</v>
      </c>
      <c r="D36" s="7">
        <v>4</v>
      </c>
      <c r="E36" s="7">
        <v>0.69</v>
      </c>
      <c r="F36" s="7">
        <v>0.42</v>
      </c>
      <c r="G36" s="11">
        <f t="shared" si="1"/>
        <v>19.047619047619047</v>
      </c>
      <c r="H36" s="26">
        <f t="shared" si="4"/>
        <v>0.28979999999999995</v>
      </c>
      <c r="I36" s="39">
        <v>0.2</v>
      </c>
      <c r="J36" s="26">
        <f t="shared" si="0"/>
        <v>0.05795999999999999</v>
      </c>
      <c r="K36" s="39">
        <v>0.3</v>
      </c>
      <c r="L36" s="26">
        <f t="shared" si="2"/>
        <v>0.08693999999999998</v>
      </c>
      <c r="M36" s="39">
        <v>0.3</v>
      </c>
      <c r="N36" s="26">
        <f t="shared" si="3"/>
        <v>0.11302199999999997</v>
      </c>
      <c r="O36" s="26">
        <f t="shared" si="5"/>
        <v>0.5477219999999999</v>
      </c>
    </row>
    <row r="37" spans="1:15" ht="14.25" customHeight="1">
      <c r="A37" s="8" t="s">
        <v>76</v>
      </c>
      <c r="B37" s="9" t="s">
        <v>75</v>
      </c>
      <c r="C37" s="7" t="s">
        <v>123</v>
      </c>
      <c r="D37" s="7">
        <v>4</v>
      </c>
      <c r="E37" s="7">
        <v>0.69</v>
      </c>
      <c r="F37" s="7">
        <v>1.64</v>
      </c>
      <c r="G37" s="11">
        <f t="shared" si="1"/>
        <v>4.878048780487805</v>
      </c>
      <c r="H37" s="26">
        <f t="shared" si="4"/>
        <v>1.1316</v>
      </c>
      <c r="I37" s="39">
        <v>0.2</v>
      </c>
      <c r="J37" s="26">
        <f t="shared" si="0"/>
        <v>0.22632</v>
      </c>
      <c r="K37" s="39">
        <v>0.3</v>
      </c>
      <c r="L37" s="26">
        <f t="shared" si="2"/>
        <v>0.33947999999999995</v>
      </c>
      <c r="M37" s="39">
        <v>0.3</v>
      </c>
      <c r="N37" s="26">
        <f t="shared" si="3"/>
        <v>0.441324</v>
      </c>
      <c r="O37" s="26">
        <f t="shared" si="5"/>
        <v>2.138724</v>
      </c>
    </row>
    <row r="38" spans="1:15" ht="14.25" customHeight="1">
      <c r="A38" s="8" t="s">
        <v>78</v>
      </c>
      <c r="B38" s="9" t="s">
        <v>77</v>
      </c>
      <c r="C38" s="7" t="s">
        <v>121</v>
      </c>
      <c r="D38" s="7">
        <v>3</v>
      </c>
      <c r="E38" s="7">
        <v>0.59</v>
      </c>
      <c r="F38" s="7">
        <v>0.28</v>
      </c>
      <c r="G38" s="11">
        <f t="shared" si="1"/>
        <v>28.57142857142857</v>
      </c>
      <c r="H38" s="26">
        <f t="shared" si="4"/>
        <v>0.1652</v>
      </c>
      <c r="I38" s="39">
        <v>0.2</v>
      </c>
      <c r="J38" s="26">
        <f t="shared" si="0"/>
        <v>0.03304000000000001</v>
      </c>
      <c r="K38" s="39">
        <v>0.3</v>
      </c>
      <c r="L38" s="26">
        <f t="shared" si="2"/>
        <v>0.04956</v>
      </c>
      <c r="M38" s="39">
        <v>0.3</v>
      </c>
      <c r="N38" s="26">
        <f t="shared" si="3"/>
        <v>0.064428</v>
      </c>
      <c r="O38" s="26">
        <f t="shared" si="5"/>
        <v>0.312228</v>
      </c>
    </row>
    <row r="39" spans="1:15" ht="14.25" customHeight="1">
      <c r="A39" s="8" t="s">
        <v>80</v>
      </c>
      <c r="B39" s="9" t="s">
        <v>79</v>
      </c>
      <c r="C39" s="7" t="s">
        <v>121</v>
      </c>
      <c r="D39" s="7">
        <v>3</v>
      </c>
      <c r="E39" s="7">
        <v>0.59</v>
      </c>
      <c r="F39" s="7">
        <v>1.83</v>
      </c>
      <c r="G39" s="11">
        <f t="shared" si="1"/>
        <v>4.371584699453551</v>
      </c>
      <c r="H39" s="26">
        <f t="shared" si="4"/>
        <v>1.0796999999999999</v>
      </c>
      <c r="I39" s="39">
        <v>0.2</v>
      </c>
      <c r="J39" s="26">
        <f t="shared" si="0"/>
        <v>0.21594</v>
      </c>
      <c r="K39" s="39">
        <v>0.3</v>
      </c>
      <c r="L39" s="26">
        <f t="shared" si="2"/>
        <v>0.32391</v>
      </c>
      <c r="M39" s="39">
        <v>0.3</v>
      </c>
      <c r="N39" s="26">
        <f t="shared" si="3"/>
        <v>0.42108299999999993</v>
      </c>
      <c r="O39" s="26">
        <f t="shared" si="5"/>
        <v>2.0406329999999997</v>
      </c>
    </row>
    <row r="40" spans="1:15" ht="14.25" customHeight="1">
      <c r="A40" s="8" t="s">
        <v>82</v>
      </c>
      <c r="B40" s="9" t="s">
        <v>81</v>
      </c>
      <c r="C40" s="7" t="s">
        <v>121</v>
      </c>
      <c r="D40" s="7">
        <v>3</v>
      </c>
      <c r="E40" s="7">
        <v>0.59</v>
      </c>
      <c r="F40" s="7">
        <v>1.43</v>
      </c>
      <c r="G40" s="11">
        <f t="shared" si="1"/>
        <v>5.594405594405595</v>
      </c>
      <c r="H40" s="26">
        <f t="shared" si="4"/>
        <v>0.8436999999999999</v>
      </c>
      <c r="I40" s="39">
        <v>0.2</v>
      </c>
      <c r="J40" s="26">
        <f t="shared" si="0"/>
        <v>0.16874</v>
      </c>
      <c r="K40" s="39">
        <v>0.3</v>
      </c>
      <c r="L40" s="26">
        <f t="shared" si="2"/>
        <v>0.25310999999999995</v>
      </c>
      <c r="M40" s="39">
        <v>0.3</v>
      </c>
      <c r="N40" s="26">
        <f t="shared" si="3"/>
        <v>0.3290429999999999</v>
      </c>
      <c r="O40" s="26">
        <f t="shared" si="5"/>
        <v>1.5945929999999997</v>
      </c>
    </row>
    <row r="41" spans="1:15" ht="14.25" customHeight="1">
      <c r="A41" s="8" t="s">
        <v>84</v>
      </c>
      <c r="B41" s="9" t="s">
        <v>83</v>
      </c>
      <c r="C41" s="7" t="s">
        <v>121</v>
      </c>
      <c r="D41" s="7">
        <v>3</v>
      </c>
      <c r="E41" s="7">
        <v>0.59</v>
      </c>
      <c r="F41" s="7">
        <v>1.34</v>
      </c>
      <c r="G41" s="11">
        <f t="shared" si="1"/>
        <v>5.970149253731343</v>
      </c>
      <c r="H41" s="26">
        <f t="shared" si="4"/>
        <v>0.7906</v>
      </c>
      <c r="I41" s="39">
        <v>0.2</v>
      </c>
      <c r="J41" s="26">
        <f t="shared" si="0"/>
        <v>0.15812</v>
      </c>
      <c r="K41" s="39">
        <v>0.3</v>
      </c>
      <c r="L41" s="26">
        <f t="shared" si="2"/>
        <v>0.23717999999999997</v>
      </c>
      <c r="M41" s="39">
        <v>0.3</v>
      </c>
      <c r="N41" s="26">
        <f t="shared" si="3"/>
        <v>0.30833399999999994</v>
      </c>
      <c r="O41" s="26">
        <f t="shared" si="5"/>
        <v>1.4942339999999998</v>
      </c>
    </row>
    <row r="42" spans="1:15" ht="14.25" customHeight="1">
      <c r="A42" s="8" t="s">
        <v>86</v>
      </c>
      <c r="B42" s="9" t="s">
        <v>85</v>
      </c>
      <c r="C42" s="7" t="s">
        <v>121</v>
      </c>
      <c r="D42" s="7">
        <v>3</v>
      </c>
      <c r="E42" s="7">
        <v>0.59</v>
      </c>
      <c r="F42" s="7">
        <v>1.13</v>
      </c>
      <c r="G42" s="11">
        <f t="shared" si="1"/>
        <v>7.079646017699115</v>
      </c>
      <c r="H42" s="26">
        <f t="shared" si="4"/>
        <v>0.6666999999999998</v>
      </c>
      <c r="I42" s="39">
        <v>0.2</v>
      </c>
      <c r="J42" s="26">
        <f t="shared" si="0"/>
        <v>0.13334</v>
      </c>
      <c r="K42" s="39">
        <v>0.3</v>
      </c>
      <c r="L42" s="26">
        <f t="shared" si="2"/>
        <v>0.20000999999999994</v>
      </c>
      <c r="M42" s="39">
        <v>0.3</v>
      </c>
      <c r="N42" s="26">
        <f t="shared" si="3"/>
        <v>0.26001299999999994</v>
      </c>
      <c r="O42" s="26">
        <f t="shared" si="5"/>
        <v>1.2600629999999997</v>
      </c>
    </row>
    <row r="43" spans="1:15" ht="14.25" customHeight="1">
      <c r="A43" s="8" t="s">
        <v>88</v>
      </c>
      <c r="B43" s="9" t="s">
        <v>87</v>
      </c>
      <c r="C43" s="7" t="s">
        <v>121</v>
      </c>
      <c r="D43" s="7">
        <v>3</v>
      </c>
      <c r="E43" s="7">
        <v>0.59</v>
      </c>
      <c r="F43" s="7">
        <v>1.02</v>
      </c>
      <c r="G43" s="11">
        <f t="shared" si="1"/>
        <v>7.8431372549019605</v>
      </c>
      <c r="H43" s="26">
        <f t="shared" si="4"/>
        <v>0.6018</v>
      </c>
      <c r="I43" s="39">
        <v>0.2</v>
      </c>
      <c r="J43" s="26">
        <f t="shared" si="0"/>
        <v>0.12036000000000001</v>
      </c>
      <c r="K43" s="39">
        <v>0.3</v>
      </c>
      <c r="L43" s="26">
        <f t="shared" si="2"/>
        <v>0.18054</v>
      </c>
      <c r="M43" s="39">
        <v>0.3</v>
      </c>
      <c r="N43" s="26">
        <f t="shared" si="3"/>
        <v>0.234702</v>
      </c>
      <c r="O43" s="26">
        <f t="shared" si="5"/>
        <v>1.137402</v>
      </c>
    </row>
    <row r="44" spans="1:15" ht="14.25" customHeight="1">
      <c r="A44" s="8" t="s">
        <v>90</v>
      </c>
      <c r="B44" s="9" t="s">
        <v>89</v>
      </c>
      <c r="C44" s="7" t="s">
        <v>121</v>
      </c>
      <c r="D44" s="7">
        <v>3</v>
      </c>
      <c r="E44" s="7">
        <v>0.59</v>
      </c>
      <c r="F44" s="7">
        <v>0.97</v>
      </c>
      <c r="G44" s="11">
        <f t="shared" si="1"/>
        <v>8.247422680412372</v>
      </c>
      <c r="H44" s="26">
        <f t="shared" si="4"/>
        <v>0.5722999999999999</v>
      </c>
      <c r="I44" s="39">
        <v>0.2</v>
      </c>
      <c r="J44" s="26">
        <f t="shared" si="0"/>
        <v>0.11445999999999999</v>
      </c>
      <c r="K44" s="39">
        <v>0.3</v>
      </c>
      <c r="L44" s="26">
        <f t="shared" si="2"/>
        <v>0.17168999999999998</v>
      </c>
      <c r="M44" s="39">
        <v>0.3</v>
      </c>
      <c r="N44" s="26">
        <f t="shared" si="3"/>
        <v>0.22319699999999998</v>
      </c>
      <c r="O44" s="26">
        <f t="shared" si="5"/>
        <v>1.0816469999999998</v>
      </c>
    </row>
    <row r="45" spans="1:15" ht="14.25" customHeight="1">
      <c r="A45" s="8" t="s">
        <v>92</v>
      </c>
      <c r="B45" s="9" t="s">
        <v>91</v>
      </c>
      <c r="C45" s="7" t="s">
        <v>121</v>
      </c>
      <c r="D45" s="7">
        <v>4</v>
      </c>
      <c r="E45" s="7">
        <v>0.69</v>
      </c>
      <c r="F45" s="7">
        <v>0.12</v>
      </c>
      <c r="G45" s="11">
        <f t="shared" si="1"/>
        <v>66.66666666666667</v>
      </c>
      <c r="H45" s="26">
        <f t="shared" si="4"/>
        <v>0.08279999999999998</v>
      </c>
      <c r="I45" s="39">
        <v>0.2</v>
      </c>
      <c r="J45" s="26">
        <f t="shared" si="0"/>
        <v>0.01656</v>
      </c>
      <c r="K45" s="39">
        <v>0.3</v>
      </c>
      <c r="L45" s="26">
        <f t="shared" si="2"/>
        <v>0.024839999999999994</v>
      </c>
      <c r="M45" s="39">
        <v>0.3</v>
      </c>
      <c r="N45" s="26">
        <f t="shared" si="3"/>
        <v>0.032291999999999994</v>
      </c>
      <c r="O45" s="26">
        <f t="shared" si="5"/>
        <v>0.15649199999999996</v>
      </c>
    </row>
    <row r="46" spans="1:15" ht="14.25" customHeight="1">
      <c r="A46" s="8" t="s">
        <v>94</v>
      </c>
      <c r="B46" s="9" t="s">
        <v>93</v>
      </c>
      <c r="C46" s="7" t="s">
        <v>127</v>
      </c>
      <c r="D46" s="7">
        <v>5</v>
      </c>
      <c r="E46" s="7">
        <v>0.76</v>
      </c>
      <c r="F46" s="7">
        <v>1.17</v>
      </c>
      <c r="G46" s="11">
        <f t="shared" si="1"/>
        <v>6.837606837606838</v>
      </c>
      <c r="H46" s="26">
        <f t="shared" si="4"/>
        <v>0.8892</v>
      </c>
      <c r="I46" s="39">
        <v>0.2</v>
      </c>
      <c r="J46" s="26">
        <f t="shared" si="0"/>
        <v>0.17784</v>
      </c>
      <c r="K46" s="39">
        <v>0.3</v>
      </c>
      <c r="L46" s="26">
        <f t="shared" si="2"/>
        <v>0.26676</v>
      </c>
      <c r="M46" s="39">
        <v>0.3</v>
      </c>
      <c r="N46" s="26">
        <f t="shared" si="3"/>
        <v>0.34678799999999993</v>
      </c>
      <c r="O46" s="26">
        <f t="shared" si="5"/>
        <v>1.680588</v>
      </c>
    </row>
    <row r="47" spans="1:15" ht="14.25" customHeight="1">
      <c r="A47" s="8" t="s">
        <v>96</v>
      </c>
      <c r="B47" s="9" t="s">
        <v>95</v>
      </c>
      <c r="C47" s="7" t="s">
        <v>127</v>
      </c>
      <c r="D47" s="7">
        <v>4</v>
      </c>
      <c r="E47" s="7">
        <v>0.69</v>
      </c>
      <c r="F47" s="7">
        <v>0.16</v>
      </c>
      <c r="G47" s="11">
        <f t="shared" si="1"/>
        <v>50</v>
      </c>
      <c r="H47" s="26">
        <f t="shared" si="4"/>
        <v>0.1104</v>
      </c>
      <c r="I47" s="39">
        <v>0.2</v>
      </c>
      <c r="J47" s="26">
        <f t="shared" si="0"/>
        <v>0.022080000000000002</v>
      </c>
      <c r="K47" s="39">
        <v>0.3</v>
      </c>
      <c r="L47" s="26">
        <f t="shared" si="2"/>
        <v>0.03312</v>
      </c>
      <c r="M47" s="39">
        <v>0.3</v>
      </c>
      <c r="N47" s="26">
        <f t="shared" si="3"/>
        <v>0.04305599999999999</v>
      </c>
      <c r="O47" s="26">
        <f t="shared" si="5"/>
        <v>0.20865599999999995</v>
      </c>
    </row>
    <row r="48" spans="1:15" ht="14.25" customHeight="1">
      <c r="A48" s="8" t="s">
        <v>136</v>
      </c>
      <c r="B48" s="9" t="s">
        <v>133</v>
      </c>
      <c r="C48" s="7" t="s">
        <v>127</v>
      </c>
      <c r="D48" s="7">
        <v>4</v>
      </c>
      <c r="E48" s="7">
        <v>0.69</v>
      </c>
      <c r="F48" s="7">
        <v>0.13</v>
      </c>
      <c r="G48" s="11">
        <f t="shared" si="1"/>
        <v>61.53846153846153</v>
      </c>
      <c r="H48" s="26">
        <f t="shared" si="4"/>
        <v>0.0897</v>
      </c>
      <c r="I48" s="39">
        <v>0.2</v>
      </c>
      <c r="J48" s="26">
        <f t="shared" si="0"/>
        <v>0.01794</v>
      </c>
      <c r="K48" s="39">
        <v>0.3</v>
      </c>
      <c r="L48" s="26">
        <f t="shared" si="2"/>
        <v>0.02691</v>
      </c>
      <c r="M48" s="39">
        <v>0.3</v>
      </c>
      <c r="N48" s="26">
        <f t="shared" si="3"/>
        <v>0.034983</v>
      </c>
      <c r="O48" s="26">
        <f t="shared" si="5"/>
        <v>0.169533</v>
      </c>
    </row>
    <row r="49" spans="1:15" ht="14.25" customHeight="1">
      <c r="A49" s="8" t="s">
        <v>137</v>
      </c>
      <c r="B49" s="9" t="s">
        <v>134</v>
      </c>
      <c r="C49" s="7" t="s">
        <v>127</v>
      </c>
      <c r="D49" s="7">
        <v>5</v>
      </c>
      <c r="E49" s="7">
        <v>0.76</v>
      </c>
      <c r="F49" s="7">
        <v>0.13</v>
      </c>
      <c r="G49" s="11">
        <f t="shared" si="1"/>
        <v>61.53846153846153</v>
      </c>
      <c r="H49" s="26">
        <f t="shared" si="4"/>
        <v>0.0988</v>
      </c>
      <c r="I49" s="39">
        <v>0.2</v>
      </c>
      <c r="J49" s="26">
        <f t="shared" si="0"/>
        <v>0.01976</v>
      </c>
      <c r="K49" s="39">
        <v>0.3</v>
      </c>
      <c r="L49" s="26">
        <f t="shared" si="2"/>
        <v>0.02964</v>
      </c>
      <c r="M49" s="39">
        <v>0.3</v>
      </c>
      <c r="N49" s="26">
        <f t="shared" si="3"/>
        <v>0.038532</v>
      </c>
      <c r="O49" s="26">
        <f t="shared" si="5"/>
        <v>0.186732</v>
      </c>
    </row>
    <row r="50" spans="1:15" ht="25.5" customHeight="1">
      <c r="A50" s="8" t="s">
        <v>138</v>
      </c>
      <c r="B50" s="9" t="s">
        <v>135</v>
      </c>
      <c r="C50" s="7" t="s">
        <v>121</v>
      </c>
      <c r="D50" s="7">
        <v>5</v>
      </c>
      <c r="E50" s="7">
        <v>0.76</v>
      </c>
      <c r="F50" s="7">
        <v>0.26</v>
      </c>
      <c r="G50" s="11">
        <f t="shared" si="1"/>
        <v>30.769230769230766</v>
      </c>
      <c r="H50" s="26">
        <f t="shared" si="4"/>
        <v>0.1976</v>
      </c>
      <c r="I50" s="39">
        <v>0.2</v>
      </c>
      <c r="J50" s="26">
        <f t="shared" si="0"/>
        <v>0.03952</v>
      </c>
      <c r="K50" s="39">
        <v>0.3</v>
      </c>
      <c r="L50" s="26">
        <f t="shared" si="2"/>
        <v>0.05928</v>
      </c>
      <c r="M50" s="39">
        <v>0.3</v>
      </c>
      <c r="N50" s="26">
        <f t="shared" si="3"/>
        <v>0.077064</v>
      </c>
      <c r="O50" s="26">
        <f t="shared" si="5"/>
        <v>0.373464</v>
      </c>
    </row>
    <row r="51" spans="1:15" ht="14.25" customHeight="1">
      <c r="A51" s="8" t="s">
        <v>98</v>
      </c>
      <c r="B51" s="9" t="s">
        <v>97</v>
      </c>
      <c r="C51" s="7" t="s">
        <v>121</v>
      </c>
      <c r="D51" s="7">
        <v>5</v>
      </c>
      <c r="E51" s="7">
        <v>0.76</v>
      </c>
      <c r="F51" s="7">
        <v>0.7</v>
      </c>
      <c r="G51" s="11">
        <f t="shared" si="1"/>
        <v>11.428571428571429</v>
      </c>
      <c r="H51" s="26">
        <f t="shared" si="4"/>
        <v>0.5319999999999999</v>
      </c>
      <c r="I51" s="39">
        <v>0.2</v>
      </c>
      <c r="J51" s="26">
        <f t="shared" si="0"/>
        <v>0.1064</v>
      </c>
      <c r="K51" s="39">
        <v>0.3</v>
      </c>
      <c r="L51" s="26">
        <f t="shared" si="2"/>
        <v>0.15959999999999996</v>
      </c>
      <c r="M51" s="39">
        <v>0.3</v>
      </c>
      <c r="N51" s="26">
        <f t="shared" si="3"/>
        <v>0.20747999999999997</v>
      </c>
      <c r="O51" s="26">
        <f t="shared" si="5"/>
        <v>1.0054799999999997</v>
      </c>
    </row>
    <row r="52" spans="1:15" ht="14.25" customHeight="1">
      <c r="A52" s="8" t="s">
        <v>140</v>
      </c>
      <c r="B52" s="9" t="s">
        <v>139</v>
      </c>
      <c r="C52" s="7" t="s">
        <v>121</v>
      </c>
      <c r="D52" s="7">
        <v>5</v>
      </c>
      <c r="E52" s="7">
        <v>0.76</v>
      </c>
      <c r="F52" s="7">
        <v>0.16</v>
      </c>
      <c r="G52" s="11">
        <f t="shared" si="1"/>
        <v>50</v>
      </c>
      <c r="H52" s="26">
        <f t="shared" si="4"/>
        <v>0.1216</v>
      </c>
      <c r="I52" s="39">
        <v>0.2</v>
      </c>
      <c r="J52" s="26">
        <f t="shared" si="0"/>
        <v>0.02432</v>
      </c>
      <c r="K52" s="39">
        <v>0.3</v>
      </c>
      <c r="L52" s="26">
        <f t="shared" si="2"/>
        <v>0.03648</v>
      </c>
      <c r="M52" s="39">
        <v>0.3</v>
      </c>
      <c r="N52" s="26">
        <f t="shared" si="3"/>
        <v>0.047424</v>
      </c>
      <c r="O52" s="26">
        <f t="shared" si="5"/>
        <v>0.229824</v>
      </c>
    </row>
    <row r="53" spans="1:15" ht="14.25" customHeight="1">
      <c r="A53" s="8" t="s">
        <v>100</v>
      </c>
      <c r="B53" s="9" t="s">
        <v>99</v>
      </c>
      <c r="C53" s="7" t="s">
        <v>121</v>
      </c>
      <c r="D53" s="7">
        <v>4</v>
      </c>
      <c r="E53" s="7">
        <v>0.69</v>
      </c>
      <c r="F53" s="7">
        <v>0.05</v>
      </c>
      <c r="G53" s="11">
        <f t="shared" si="1"/>
        <v>160</v>
      </c>
      <c r="H53" s="26">
        <f t="shared" si="4"/>
        <v>0.034499999999999996</v>
      </c>
      <c r="I53" s="39">
        <v>0.2</v>
      </c>
      <c r="J53" s="26">
        <f t="shared" si="0"/>
        <v>0.0069</v>
      </c>
      <c r="K53" s="39">
        <v>0.3</v>
      </c>
      <c r="L53" s="26">
        <f t="shared" si="2"/>
        <v>0.010349999999999998</v>
      </c>
      <c r="M53" s="39">
        <v>0.3</v>
      </c>
      <c r="N53" s="26">
        <f t="shared" si="3"/>
        <v>0.013454999999999998</v>
      </c>
      <c r="O53" s="26">
        <f t="shared" si="5"/>
        <v>0.06520499999999999</v>
      </c>
    </row>
    <row r="54" spans="1:15" ht="14.25" customHeight="1">
      <c r="A54" s="8" t="s">
        <v>102</v>
      </c>
      <c r="B54" s="9" t="s">
        <v>101</v>
      </c>
      <c r="C54" s="7" t="s">
        <v>121</v>
      </c>
      <c r="D54" s="7">
        <v>4</v>
      </c>
      <c r="E54" s="7">
        <v>0.69</v>
      </c>
      <c r="F54" s="7">
        <v>0.05</v>
      </c>
      <c r="G54" s="11">
        <f t="shared" si="1"/>
        <v>160</v>
      </c>
      <c r="H54" s="26">
        <f t="shared" si="4"/>
        <v>0.034499999999999996</v>
      </c>
      <c r="I54" s="39">
        <v>0.2</v>
      </c>
      <c r="J54" s="26">
        <f t="shared" si="0"/>
        <v>0.0069</v>
      </c>
      <c r="K54" s="39">
        <v>0.3</v>
      </c>
      <c r="L54" s="26">
        <f t="shared" si="2"/>
        <v>0.010349999999999998</v>
      </c>
      <c r="M54" s="39">
        <v>0.3</v>
      </c>
      <c r="N54" s="26">
        <f t="shared" si="3"/>
        <v>0.013454999999999998</v>
      </c>
      <c r="O54" s="26">
        <f t="shared" si="5"/>
        <v>0.06520499999999999</v>
      </c>
    </row>
    <row r="55" spans="1:15" ht="14.25" customHeight="1">
      <c r="A55" s="8" t="s">
        <v>142</v>
      </c>
      <c r="B55" s="9" t="s">
        <v>141</v>
      </c>
      <c r="C55" s="7" t="s">
        <v>121</v>
      </c>
      <c r="D55" s="7">
        <v>4</v>
      </c>
      <c r="E55" s="7">
        <v>0.69</v>
      </c>
      <c r="F55" s="7">
        <v>0.05</v>
      </c>
      <c r="G55" s="11">
        <f t="shared" si="1"/>
        <v>160</v>
      </c>
      <c r="H55" s="26">
        <f t="shared" si="4"/>
        <v>0.034499999999999996</v>
      </c>
      <c r="I55" s="39">
        <v>0.2</v>
      </c>
      <c r="J55" s="26">
        <f t="shared" si="0"/>
        <v>0.0069</v>
      </c>
      <c r="K55" s="39">
        <v>0.3</v>
      </c>
      <c r="L55" s="26">
        <f t="shared" si="2"/>
        <v>0.010349999999999998</v>
      </c>
      <c r="M55" s="39">
        <v>0.3</v>
      </c>
      <c r="N55" s="26">
        <f t="shared" si="3"/>
        <v>0.013454999999999998</v>
      </c>
      <c r="O55" s="26">
        <f t="shared" si="5"/>
        <v>0.06520499999999999</v>
      </c>
    </row>
    <row r="56" spans="1:15" ht="14.25" customHeight="1">
      <c r="A56" s="8" t="s">
        <v>144</v>
      </c>
      <c r="B56" s="9" t="s">
        <v>143</v>
      </c>
      <c r="C56" s="7" t="s">
        <v>127</v>
      </c>
      <c r="D56" s="7">
        <v>4</v>
      </c>
      <c r="E56" s="7">
        <v>0.69</v>
      </c>
      <c r="F56" s="7">
        <v>0.22</v>
      </c>
      <c r="G56" s="11">
        <f t="shared" si="1"/>
        <v>36.36363636363637</v>
      </c>
      <c r="H56" s="26">
        <f t="shared" si="4"/>
        <v>0.1518</v>
      </c>
      <c r="I56" s="39">
        <v>0.2</v>
      </c>
      <c r="J56" s="26">
        <f t="shared" si="0"/>
        <v>0.030359999999999998</v>
      </c>
      <c r="K56" s="39">
        <v>0.3</v>
      </c>
      <c r="L56" s="26">
        <f t="shared" si="2"/>
        <v>0.04554</v>
      </c>
      <c r="M56" s="39">
        <v>0.3</v>
      </c>
      <c r="N56" s="26">
        <f t="shared" si="3"/>
        <v>0.05920199999999999</v>
      </c>
      <c r="O56" s="26">
        <f t="shared" si="5"/>
        <v>0.286902</v>
      </c>
    </row>
    <row r="57" spans="1:15" ht="14.25" customHeight="1">
      <c r="A57" s="8" t="s">
        <v>104</v>
      </c>
      <c r="B57" s="9" t="s">
        <v>103</v>
      </c>
      <c r="C57" s="7" t="s">
        <v>121</v>
      </c>
      <c r="D57" s="7">
        <v>4</v>
      </c>
      <c r="E57" s="7">
        <v>0.69</v>
      </c>
      <c r="F57" s="7">
        <v>0.05</v>
      </c>
      <c r="G57" s="11">
        <f t="shared" si="1"/>
        <v>160</v>
      </c>
      <c r="H57" s="26">
        <f t="shared" si="4"/>
        <v>0.034499999999999996</v>
      </c>
      <c r="I57" s="39">
        <v>0.2</v>
      </c>
      <c r="J57" s="26">
        <f t="shared" si="0"/>
        <v>0.0069</v>
      </c>
      <c r="K57" s="39">
        <v>0.3</v>
      </c>
      <c r="L57" s="26">
        <f t="shared" si="2"/>
        <v>0.010349999999999998</v>
      </c>
      <c r="M57" s="39">
        <v>0.3</v>
      </c>
      <c r="N57" s="26">
        <f t="shared" si="3"/>
        <v>0.013454999999999998</v>
      </c>
      <c r="O57" s="26">
        <f t="shared" si="5"/>
        <v>0.06520499999999999</v>
      </c>
    </row>
    <row r="58" spans="1:15" ht="26.25" customHeight="1">
      <c r="A58" s="24" t="s">
        <v>149</v>
      </c>
      <c r="B58" s="23" t="s">
        <v>150</v>
      </c>
      <c r="C58" s="7" t="s">
        <v>121</v>
      </c>
      <c r="D58" s="7">
        <v>4</v>
      </c>
      <c r="E58" s="7">
        <v>0.69</v>
      </c>
      <c r="F58" s="26">
        <f>1.7/60</f>
        <v>0.028333333333333332</v>
      </c>
      <c r="G58" s="11">
        <f>8/F58</f>
        <v>282.3529411764706</v>
      </c>
      <c r="H58" s="26">
        <f>E58*F58</f>
        <v>0.019549999999999998</v>
      </c>
      <c r="I58" s="39">
        <v>0.2</v>
      </c>
      <c r="J58" s="26">
        <f t="shared" si="0"/>
        <v>0.003909999999999999</v>
      </c>
      <c r="K58" s="39">
        <v>0.3</v>
      </c>
      <c r="L58" s="26">
        <f t="shared" si="2"/>
        <v>0.0058649999999999996</v>
      </c>
      <c r="M58" s="39">
        <v>0.3</v>
      </c>
      <c r="N58" s="26">
        <f t="shared" si="3"/>
        <v>0.0076244999999999985</v>
      </c>
      <c r="O58" s="26">
        <f t="shared" si="5"/>
        <v>0.036949499999999996</v>
      </c>
    </row>
    <row r="59" spans="1:15" ht="17.25" customHeight="1">
      <c r="A59" s="14"/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6"/>
      <c r="M59" s="6"/>
      <c r="N59" s="6"/>
      <c r="O59" s="6"/>
    </row>
    <row r="60" spans="1:15" ht="17.25" customHeight="1">
      <c r="A60" s="81"/>
      <c r="B60" s="81"/>
      <c r="C60" s="81"/>
      <c r="D60" s="81"/>
      <c r="E60" s="81"/>
      <c r="F60" s="81"/>
      <c r="G60" s="81"/>
      <c r="H60" s="16"/>
      <c r="I60" s="16"/>
      <c r="J60" s="16"/>
      <c r="K60" s="16"/>
      <c r="L60" s="6"/>
      <c r="M60" s="6"/>
      <c r="N60" s="6"/>
      <c r="O60" s="34"/>
    </row>
    <row r="61" spans="1:15" ht="17.25" customHeight="1">
      <c r="A61" s="14"/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6"/>
      <c r="M61" s="6"/>
      <c r="N61" s="6"/>
      <c r="O61" s="6"/>
    </row>
    <row r="62" spans="1:15" ht="17.25" customHeight="1">
      <c r="A62" s="14"/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6"/>
      <c r="M62" s="6"/>
      <c r="N62" s="6"/>
      <c r="O62" s="6"/>
    </row>
    <row r="63" spans="1:15" ht="17.25" customHeight="1">
      <c r="A63" s="14"/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6"/>
      <c r="M63" s="6"/>
      <c r="N63" s="6"/>
      <c r="O63" s="6"/>
    </row>
    <row r="64" spans="1:15" ht="17.25" customHeight="1">
      <c r="A64" s="14"/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6"/>
      <c r="M64" s="6"/>
      <c r="N64" s="6"/>
      <c r="O64" s="6"/>
    </row>
    <row r="65" spans="1:15" ht="17.25" customHeight="1">
      <c r="A65" s="14"/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6"/>
      <c r="M65" s="6"/>
      <c r="N65" s="6"/>
      <c r="O65" s="6"/>
    </row>
    <row r="66" spans="1:15" ht="17.25" customHeight="1">
      <c r="A66" s="14"/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6"/>
      <c r="M66" s="6"/>
      <c r="N66" s="6"/>
      <c r="O66" s="6"/>
    </row>
    <row r="67" spans="2:13" ht="17.25" customHeight="1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8" ht="17.25" customHeight="1"/>
    <row r="69" ht="17.25" customHeight="1"/>
  </sheetData>
  <sheetProtection/>
  <mergeCells count="4">
    <mergeCell ref="A60:G60"/>
    <mergeCell ref="A1:N1"/>
    <mergeCell ref="A2:N2"/>
    <mergeCell ref="A3:N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89" r:id="rId1"/>
  <ignoredErrors>
    <ignoredError sqref="B11:B5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view="pageBreakPreview" zoomScaleSheetLayoutView="100" workbookViewId="0" topLeftCell="A1">
      <selection activeCell="J1" sqref="J1:N4"/>
    </sheetView>
  </sheetViews>
  <sheetFormatPr defaultColWidth="9.00390625" defaultRowHeight="12.75"/>
  <cols>
    <col min="1" max="1" width="4.875" style="1" customWidth="1"/>
    <col min="2" max="2" width="29.375" style="1" customWidth="1"/>
    <col min="3" max="5" width="10.75390625" style="1" customWidth="1"/>
    <col min="6" max="6" width="9.625" style="1" customWidth="1"/>
    <col min="7" max="10" width="10.75390625" style="1" customWidth="1"/>
    <col min="11" max="11" width="7.625" style="1" customWidth="1"/>
    <col min="12" max="12" width="8.875" style="1" customWidth="1"/>
    <col min="13" max="13" width="9.125" style="1" customWidth="1"/>
    <col min="14" max="14" width="9.875" style="1" hidden="1" customWidth="1"/>
    <col min="15" max="15" width="7.875" style="1" hidden="1" customWidth="1"/>
    <col min="16" max="16" width="9.25390625" style="1" hidden="1" customWidth="1"/>
    <col min="17" max="17" width="12.75390625" style="1" customWidth="1"/>
    <col min="18" max="16384" width="9.125" style="1" customWidth="1"/>
  </cols>
  <sheetData>
    <row r="1" spans="2:14" ht="15.75">
      <c r="B1" s="2"/>
      <c r="C1" s="3"/>
      <c r="D1" s="3"/>
      <c r="E1" s="3"/>
      <c r="F1" s="3"/>
      <c r="G1" s="3"/>
      <c r="H1" s="3"/>
      <c r="I1" s="3"/>
      <c r="J1" s="3"/>
      <c r="K1" s="3"/>
      <c r="L1" s="87" t="s">
        <v>0</v>
      </c>
      <c r="M1" s="87"/>
      <c r="N1" s="87"/>
    </row>
    <row r="2" spans="3:14" ht="13.5">
      <c r="C2" s="3"/>
      <c r="D2" s="3"/>
      <c r="E2" s="3"/>
      <c r="F2" s="3"/>
      <c r="G2" s="3"/>
      <c r="H2" s="3"/>
      <c r="I2" s="3"/>
      <c r="J2" s="91" t="s">
        <v>1</v>
      </c>
      <c r="K2" s="92"/>
      <c r="L2" s="92"/>
      <c r="M2" s="92"/>
      <c r="N2" s="92"/>
    </row>
    <row r="3" spans="3:14" ht="13.5">
      <c r="C3" s="3"/>
      <c r="D3" s="3"/>
      <c r="E3" s="3"/>
      <c r="F3" s="3"/>
      <c r="G3" s="3"/>
      <c r="H3" s="3"/>
      <c r="I3" s="3"/>
      <c r="J3" s="91" t="s">
        <v>179</v>
      </c>
      <c r="K3" s="92"/>
      <c r="L3" s="92"/>
      <c r="M3" s="92"/>
      <c r="N3" s="92"/>
    </row>
    <row r="4" spans="3:18" ht="15.75">
      <c r="C4" s="3"/>
      <c r="D4" s="3"/>
      <c r="E4" s="3"/>
      <c r="F4" s="3"/>
      <c r="G4" s="3"/>
      <c r="H4" s="3"/>
      <c r="I4" s="3"/>
      <c r="J4" s="3"/>
      <c r="K4" s="3"/>
      <c r="L4" s="87" t="s">
        <v>180</v>
      </c>
      <c r="M4" s="88"/>
      <c r="N4" s="88"/>
      <c r="Q4" s="1" t="s">
        <v>173</v>
      </c>
      <c r="R4" s="72">
        <v>0.266</v>
      </c>
    </row>
    <row r="5" spans="1:17" ht="16.5">
      <c r="A5" s="4"/>
      <c r="B5" s="30"/>
      <c r="C5" s="4"/>
      <c r="D5" s="4"/>
      <c r="E5" s="89" t="s">
        <v>165</v>
      </c>
      <c r="F5" s="90"/>
      <c r="G5" s="90"/>
      <c r="H5" s="90"/>
      <c r="I5" s="90"/>
      <c r="J5" s="90"/>
      <c r="K5" s="4"/>
      <c r="L5" s="4"/>
      <c r="M5" s="4"/>
      <c r="N5" s="4"/>
      <c r="O5" s="4"/>
      <c r="P5" s="4"/>
      <c r="Q5" s="1" t="s">
        <v>174</v>
      </c>
    </row>
    <row r="6" spans="1:18" ht="16.5">
      <c r="A6" s="3"/>
      <c r="B6" s="3"/>
      <c r="C6" s="3"/>
      <c r="D6" s="3"/>
      <c r="E6" s="89" t="s">
        <v>2</v>
      </c>
      <c r="F6" s="89"/>
      <c r="G6" s="89"/>
      <c r="H6" s="89"/>
      <c r="I6" s="89"/>
      <c r="J6" s="89"/>
      <c r="K6" s="3"/>
      <c r="L6" s="3"/>
      <c r="M6" s="3"/>
      <c r="N6" s="3"/>
      <c r="O6" s="3"/>
      <c r="P6" s="3"/>
      <c r="Q6" s="1" t="s">
        <v>175</v>
      </c>
      <c r="R6" s="1">
        <v>60130.32</v>
      </c>
    </row>
    <row r="7" spans="1:18" ht="16.5">
      <c r="A7" s="3"/>
      <c r="B7" s="3"/>
      <c r="C7" s="3"/>
      <c r="D7" s="3"/>
      <c r="E7" s="89" t="s">
        <v>3</v>
      </c>
      <c r="F7" s="89"/>
      <c r="G7" s="89"/>
      <c r="H7" s="89"/>
      <c r="I7" s="89"/>
      <c r="J7" s="89"/>
      <c r="K7" s="3"/>
      <c r="L7" s="3"/>
      <c r="M7" s="3"/>
      <c r="N7" s="3"/>
      <c r="O7" s="3"/>
      <c r="P7" s="3"/>
      <c r="Q7" s="1" t="s">
        <v>176</v>
      </c>
      <c r="R7" s="1">
        <v>1.418</v>
      </c>
    </row>
    <row r="8" spans="1:18" ht="16.5">
      <c r="A8" s="3"/>
      <c r="B8" s="3"/>
      <c r="C8" s="3"/>
      <c r="D8" s="3"/>
      <c r="E8" s="89" t="s">
        <v>4</v>
      </c>
      <c r="F8" s="89"/>
      <c r="G8" s="89"/>
      <c r="H8" s="89"/>
      <c r="I8" s="89"/>
      <c r="J8" s="89"/>
      <c r="K8" s="3"/>
      <c r="L8" s="3"/>
      <c r="M8" s="3"/>
      <c r="N8" s="3"/>
      <c r="O8" s="3"/>
      <c r="P8" s="3"/>
      <c r="Q8" s="1" t="s">
        <v>177</v>
      </c>
      <c r="R8" s="1">
        <v>9369.27</v>
      </c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27.75" customHeight="1">
      <c r="A10" s="83" t="s">
        <v>5</v>
      </c>
      <c r="B10" s="83" t="s">
        <v>6</v>
      </c>
      <c r="C10" s="83" t="s">
        <v>7</v>
      </c>
      <c r="D10" s="83" t="s">
        <v>8</v>
      </c>
      <c r="E10" s="83" t="s">
        <v>9</v>
      </c>
      <c r="F10" s="85" t="s">
        <v>10</v>
      </c>
      <c r="G10" s="85" t="s">
        <v>11</v>
      </c>
      <c r="H10" s="85" t="s">
        <v>12</v>
      </c>
      <c r="I10" s="83" t="s">
        <v>13</v>
      </c>
      <c r="J10" s="83" t="s">
        <v>14</v>
      </c>
      <c r="K10" s="83" t="s">
        <v>15</v>
      </c>
      <c r="L10" s="83" t="s">
        <v>16</v>
      </c>
      <c r="M10" s="83" t="s">
        <v>169</v>
      </c>
      <c r="N10" s="83" t="s">
        <v>178</v>
      </c>
      <c r="O10" s="83" t="s">
        <v>17</v>
      </c>
      <c r="P10" s="83" t="s">
        <v>18</v>
      </c>
    </row>
    <row r="11" spans="1:18" ht="37.5" customHeight="1">
      <c r="A11" s="83"/>
      <c r="B11" s="83"/>
      <c r="C11" s="83"/>
      <c r="D11" s="83"/>
      <c r="E11" s="83"/>
      <c r="F11" s="86"/>
      <c r="G11" s="86"/>
      <c r="H11" s="86"/>
      <c r="I11" s="83"/>
      <c r="J11" s="83"/>
      <c r="K11" s="83"/>
      <c r="L11" s="83"/>
      <c r="M11" s="83"/>
      <c r="N11" s="83"/>
      <c r="O11" s="83"/>
      <c r="P11" s="83"/>
      <c r="R11" s="33" t="s">
        <v>166</v>
      </c>
    </row>
    <row r="12" spans="1:19" ht="13.5" customHeight="1">
      <c r="A12" s="19" t="s">
        <v>19</v>
      </c>
      <c r="B12" s="66" t="s">
        <v>20</v>
      </c>
      <c r="C12" s="73">
        <f>'З.Плата'!O6</f>
        <v>0.31298399999999993</v>
      </c>
      <c r="D12" s="74">
        <f>C12*$R$4</f>
        <v>0.08325374399999999</v>
      </c>
      <c r="E12" s="74">
        <f>(C12+D12)*34%</f>
        <v>0.13472083295999998</v>
      </c>
      <c r="F12" s="74">
        <f>(C12+D12)*0.6%</f>
        <v>0.002377426463999999</v>
      </c>
      <c r="G12" s="74">
        <f>($R$5/$R$6)*(C12+D12)</f>
        <v>0</v>
      </c>
      <c r="H12" s="74">
        <f>($R$8/$R$6)*(C12+D12)</f>
        <v>0.06174020706570128</v>
      </c>
      <c r="I12" s="74">
        <f>(C12+D12)*$R$7</f>
        <v>0.5618651209919998</v>
      </c>
      <c r="J12" s="74">
        <f>C12+D12+E12+I12+F12+G12+H12</f>
        <v>1.156941331481701</v>
      </c>
      <c r="K12" s="70">
        <v>60</v>
      </c>
      <c r="L12" s="74">
        <f>(J12)*K12/100</f>
        <v>0.6941647988890206</v>
      </c>
      <c r="M12" s="74">
        <f>J12+L12</f>
        <v>1.8511061303707215</v>
      </c>
      <c r="N12" s="74">
        <f>M12*5%</f>
        <v>0.09255530651853608</v>
      </c>
      <c r="O12" s="74">
        <f>M12+N12</f>
        <v>1.9436614368892575</v>
      </c>
      <c r="P12" s="75">
        <f>ROUND(O12/100,0)*100</f>
        <v>0</v>
      </c>
      <c r="Q12" s="20">
        <v>6050</v>
      </c>
      <c r="R12" s="33">
        <v>5550</v>
      </c>
      <c r="S12" s="20">
        <v>11000</v>
      </c>
    </row>
    <row r="13" spans="1:19" ht="13.5" customHeight="1">
      <c r="A13" s="19" t="s">
        <v>21</v>
      </c>
      <c r="B13" s="66" t="s">
        <v>22</v>
      </c>
      <c r="C13" s="73">
        <f>'З.Плата'!O7</f>
        <v>0.289926</v>
      </c>
      <c r="D13" s="74">
        <f>C13*$R$4</f>
        <v>0.07712031600000001</v>
      </c>
      <c r="E13" s="74">
        <f aca="true" t="shared" si="0" ref="E13:E64">(C13+D13)*34%</f>
        <v>0.12479574744000002</v>
      </c>
      <c r="F13" s="74">
        <f aca="true" t="shared" si="1" ref="F13:F64">(C13+D13)*0.6%</f>
        <v>0.002202277896</v>
      </c>
      <c r="G13" s="74">
        <f aca="true" t="shared" si="2" ref="G13:G64">($R$5/$R$6)*(C13+D13)</f>
        <v>0</v>
      </c>
      <c r="H13" s="74">
        <f aca="true" t="shared" si="3" ref="H13:H64">($R$8/$R$6)*(C13+D13)</f>
        <v>0.057191713549991426</v>
      </c>
      <c r="I13" s="74">
        <f aca="true" t="shared" si="4" ref="I13:I64">(C13+D13)*$R$7</f>
        <v>0.520471676088</v>
      </c>
      <c r="J13" s="74">
        <f>C13+D13+E13+I13+F13+G13+H13</f>
        <v>1.0717077309739915</v>
      </c>
      <c r="K13" s="70">
        <v>70</v>
      </c>
      <c r="L13" s="74">
        <f aca="true" t="shared" si="5" ref="L13:L64">(J13)*K13/100</f>
        <v>0.750195411681794</v>
      </c>
      <c r="M13" s="74">
        <f>J13+L13</f>
        <v>1.8219031426557857</v>
      </c>
      <c r="N13" s="74">
        <f aca="true" t="shared" si="6" ref="N13:N64">M13*5%</f>
        <v>0.09109515713278929</v>
      </c>
      <c r="O13" s="74">
        <f aca="true" t="shared" si="7" ref="O13:O63">M13+N13</f>
        <v>1.912998299788575</v>
      </c>
      <c r="P13" s="75">
        <f aca="true" t="shared" si="8" ref="P13:P64">ROUND(O13/100,0)*100</f>
        <v>0</v>
      </c>
      <c r="Q13" s="29">
        <v>6600</v>
      </c>
      <c r="R13" s="33">
        <v>5200</v>
      </c>
      <c r="S13" s="1">
        <v>10250</v>
      </c>
    </row>
    <row r="14" spans="1:19" ht="13.5" customHeight="1">
      <c r="A14" s="19" t="s">
        <v>23</v>
      </c>
      <c r="B14" s="66" t="s">
        <v>24</v>
      </c>
      <c r="C14" s="73">
        <f>'З.Плата'!O8</f>
        <v>0.495558</v>
      </c>
      <c r="D14" s="74">
        <f aca="true" t="shared" si="9" ref="D14:D64">C14*$R$4</f>
        <v>0.13181842800000002</v>
      </c>
      <c r="E14" s="74">
        <f t="shared" si="0"/>
        <v>0.21330798552000002</v>
      </c>
      <c r="F14" s="74">
        <f t="shared" si="1"/>
        <v>0.0037642585680000003</v>
      </c>
      <c r="G14" s="74">
        <f t="shared" si="2"/>
        <v>0</v>
      </c>
      <c r="H14" s="74">
        <f t="shared" si="3"/>
        <v>0.09775532785402706</v>
      </c>
      <c r="I14" s="74">
        <f t="shared" si="4"/>
        <v>0.889619774904</v>
      </c>
      <c r="J14" s="74">
        <f aca="true" t="shared" si="10" ref="J14:J64">C14+D14+E14+I14+F14+G14+H14</f>
        <v>1.831823774846027</v>
      </c>
      <c r="K14" s="70">
        <v>60</v>
      </c>
      <c r="L14" s="74">
        <f t="shared" si="5"/>
        <v>1.0990942649076163</v>
      </c>
      <c r="M14" s="74">
        <f aca="true" t="shared" si="11" ref="M14:M64">J14+L14</f>
        <v>2.930918039753643</v>
      </c>
      <c r="N14" s="74">
        <f t="shared" si="6"/>
        <v>0.14654590198768216</v>
      </c>
      <c r="O14" s="74">
        <f t="shared" si="7"/>
        <v>3.077463941741325</v>
      </c>
      <c r="P14" s="75">
        <f>ROUND(O14/100,0)*100</f>
        <v>0</v>
      </c>
      <c r="Q14" s="29">
        <v>11100</v>
      </c>
      <c r="R14" s="33">
        <v>8800</v>
      </c>
      <c r="S14" s="1">
        <v>17400</v>
      </c>
    </row>
    <row r="15" spans="1:19" ht="13.5" customHeight="1">
      <c r="A15" s="19" t="s">
        <v>25</v>
      </c>
      <c r="B15" s="66" t="s">
        <v>26</v>
      </c>
      <c r="C15" s="73">
        <f>'З.Плата'!O9</f>
        <v>0.43091999999999997</v>
      </c>
      <c r="D15" s="74">
        <f t="shared" si="9"/>
        <v>0.11462472</v>
      </c>
      <c r="E15" s="74">
        <f t="shared" si="0"/>
        <v>0.1854852048</v>
      </c>
      <c r="F15" s="74">
        <f t="shared" si="1"/>
        <v>0.0032732683199999998</v>
      </c>
      <c r="G15" s="74">
        <f t="shared" si="2"/>
        <v>0</v>
      </c>
      <c r="H15" s="74">
        <f t="shared" si="3"/>
        <v>0.08500463291654527</v>
      </c>
      <c r="I15" s="74">
        <f t="shared" si="4"/>
        <v>0.77358241296</v>
      </c>
      <c r="J15" s="74">
        <f t="shared" si="10"/>
        <v>1.5928902389965451</v>
      </c>
      <c r="K15" s="70">
        <v>60</v>
      </c>
      <c r="L15" s="74">
        <f t="shared" si="5"/>
        <v>0.9557341433979271</v>
      </c>
      <c r="M15" s="74">
        <f t="shared" si="11"/>
        <v>2.5486243823944723</v>
      </c>
      <c r="N15" s="74">
        <f t="shared" si="6"/>
        <v>0.12743121911972363</v>
      </c>
      <c r="O15" s="74">
        <f t="shared" si="7"/>
        <v>2.676055601514196</v>
      </c>
      <c r="P15" s="75">
        <f t="shared" si="8"/>
        <v>0</v>
      </c>
      <c r="Q15" s="29">
        <v>9700</v>
      </c>
      <c r="R15" s="33">
        <v>7650</v>
      </c>
      <c r="S15" s="1">
        <v>15150</v>
      </c>
    </row>
    <row r="16" spans="1:19" ht="13.5" customHeight="1">
      <c r="A16" s="19" t="s">
        <v>27</v>
      </c>
      <c r="B16" s="66" t="s">
        <v>28</v>
      </c>
      <c r="C16" s="73">
        <f>'З.Плата'!O10</f>
        <v>0.5085989999999999</v>
      </c>
      <c r="D16" s="74">
        <f t="shared" si="9"/>
        <v>0.13528733399999998</v>
      </c>
      <c r="E16" s="74">
        <f t="shared" si="0"/>
        <v>0.21892135355999995</v>
      </c>
      <c r="F16" s="74">
        <f t="shared" si="1"/>
        <v>0.0038633180039999993</v>
      </c>
      <c r="G16" s="74">
        <f t="shared" si="2"/>
        <v>0</v>
      </c>
      <c r="H16" s="74">
        <f t="shared" si="3"/>
        <v>0.10032783648176459</v>
      </c>
      <c r="I16" s="74">
        <f t="shared" si="4"/>
        <v>0.9130308216119998</v>
      </c>
      <c r="J16" s="74">
        <f t="shared" si="10"/>
        <v>1.880029663657764</v>
      </c>
      <c r="K16" s="70">
        <v>60</v>
      </c>
      <c r="L16" s="74">
        <f t="shared" si="5"/>
        <v>1.1280177981946584</v>
      </c>
      <c r="M16" s="74">
        <f t="shared" si="11"/>
        <v>3.0080474618524224</v>
      </c>
      <c r="N16" s="74">
        <f t="shared" si="6"/>
        <v>0.15040237309262114</v>
      </c>
      <c r="O16" s="74">
        <f t="shared" si="7"/>
        <v>3.1584498349450434</v>
      </c>
      <c r="P16" s="75">
        <f t="shared" si="8"/>
        <v>0</v>
      </c>
      <c r="Q16" s="29">
        <v>8050</v>
      </c>
      <c r="R16" s="33">
        <v>9050</v>
      </c>
      <c r="S16" s="1">
        <v>17850</v>
      </c>
    </row>
    <row r="17" spans="1:19" ht="13.5" customHeight="1">
      <c r="A17" s="19" t="s">
        <v>29</v>
      </c>
      <c r="B17" s="66" t="s">
        <v>30</v>
      </c>
      <c r="C17" s="73">
        <f>'З.Плата'!O11</f>
        <v>0.11151</v>
      </c>
      <c r="D17" s="74">
        <f t="shared" si="9"/>
        <v>0.02966166</v>
      </c>
      <c r="E17" s="74">
        <f t="shared" si="0"/>
        <v>0.04799836440000001</v>
      </c>
      <c r="F17" s="74">
        <f t="shared" si="1"/>
        <v>0.0008470299600000001</v>
      </c>
      <c r="G17" s="74">
        <f t="shared" si="2"/>
        <v>0</v>
      </c>
      <c r="H17" s="74">
        <f t="shared" si="3"/>
        <v>0.021996812903842856</v>
      </c>
      <c r="I17" s="74">
        <f t="shared" si="4"/>
        <v>0.20018141388</v>
      </c>
      <c r="J17" s="74">
        <f t="shared" si="10"/>
        <v>0.4121952811438429</v>
      </c>
      <c r="K17" s="70">
        <v>60</v>
      </c>
      <c r="L17" s="74">
        <f t="shared" si="5"/>
        <v>0.24731716868630574</v>
      </c>
      <c r="M17" s="74">
        <f t="shared" si="11"/>
        <v>0.6595124498301487</v>
      </c>
      <c r="N17" s="74">
        <f t="shared" si="6"/>
        <v>0.032975622491507435</v>
      </c>
      <c r="O17" s="74">
        <f t="shared" si="7"/>
        <v>0.6924880723216561</v>
      </c>
      <c r="P17" s="75">
        <f t="shared" si="8"/>
        <v>0</v>
      </c>
      <c r="Q17" s="29">
        <v>2550</v>
      </c>
      <c r="R17" s="33">
        <v>2000</v>
      </c>
      <c r="S17" s="1">
        <v>3950</v>
      </c>
    </row>
    <row r="18" spans="1:19" ht="13.5" customHeight="1">
      <c r="A18" s="19" t="s">
        <v>31</v>
      </c>
      <c r="B18" s="66" t="s">
        <v>32</v>
      </c>
      <c r="C18" s="73">
        <f>'З.Плата'!O12</f>
        <v>1.2519359999999997</v>
      </c>
      <c r="D18" s="74">
        <f t="shared" si="9"/>
        <v>0.33301497599999996</v>
      </c>
      <c r="E18" s="74">
        <f t="shared" si="0"/>
        <v>0.5388833318399999</v>
      </c>
      <c r="F18" s="74">
        <f t="shared" si="1"/>
        <v>0.009509705855999997</v>
      </c>
      <c r="G18" s="74">
        <f t="shared" si="2"/>
        <v>0</v>
      </c>
      <c r="H18" s="74">
        <f t="shared" si="3"/>
        <v>0.24696082826280513</v>
      </c>
      <c r="I18" s="74">
        <f t="shared" si="4"/>
        <v>2.2474604839679992</v>
      </c>
      <c r="J18" s="74">
        <f t="shared" si="10"/>
        <v>4.627765325926804</v>
      </c>
      <c r="K18" s="70">
        <v>55</v>
      </c>
      <c r="L18" s="74">
        <f t="shared" si="5"/>
        <v>2.545270929259742</v>
      </c>
      <c r="M18" s="74">
        <f t="shared" si="11"/>
        <v>7.173036255186545</v>
      </c>
      <c r="N18" s="74">
        <f t="shared" si="6"/>
        <v>0.3586518127593273</v>
      </c>
      <c r="O18" s="74">
        <f t="shared" si="7"/>
        <v>7.531688067945873</v>
      </c>
      <c r="P18" s="75">
        <f t="shared" si="8"/>
        <v>0</v>
      </c>
      <c r="Q18" s="29">
        <v>19950</v>
      </c>
      <c r="R18" s="33">
        <v>22300</v>
      </c>
      <c r="S18" s="1">
        <v>44000</v>
      </c>
    </row>
    <row r="19" spans="1:19" ht="13.5" customHeight="1">
      <c r="A19" s="19" t="s">
        <v>33</v>
      </c>
      <c r="B19" s="66" t="s">
        <v>34</v>
      </c>
      <c r="C19" s="73">
        <f>'З.Плата'!O13</f>
        <v>0.22302</v>
      </c>
      <c r="D19" s="74">
        <f t="shared" si="9"/>
        <v>0.05932332</v>
      </c>
      <c r="E19" s="74">
        <f t="shared" si="0"/>
        <v>0.09599672880000001</v>
      </c>
      <c r="F19" s="74">
        <f t="shared" si="1"/>
        <v>0.0016940599200000002</v>
      </c>
      <c r="G19" s="74">
        <f t="shared" si="2"/>
        <v>0</v>
      </c>
      <c r="H19" s="74">
        <f t="shared" si="3"/>
        <v>0.04399362580768571</v>
      </c>
      <c r="I19" s="74">
        <f t="shared" si="4"/>
        <v>0.40036282776</v>
      </c>
      <c r="J19" s="74">
        <f t="shared" si="10"/>
        <v>0.8243905622876858</v>
      </c>
      <c r="K19" s="70">
        <v>65</v>
      </c>
      <c r="L19" s="74">
        <f t="shared" si="5"/>
        <v>0.5358538654869958</v>
      </c>
      <c r="M19" s="74">
        <f t="shared" si="11"/>
        <v>1.3602444277746817</v>
      </c>
      <c r="N19" s="74">
        <f t="shared" si="6"/>
        <v>0.06801222138873408</v>
      </c>
      <c r="O19" s="74">
        <f t="shared" si="7"/>
        <v>1.4282566491634157</v>
      </c>
      <c r="P19" s="75">
        <f t="shared" si="8"/>
        <v>0</v>
      </c>
      <c r="Q19" s="29">
        <v>3750</v>
      </c>
      <c r="R19" s="33">
        <v>4000</v>
      </c>
      <c r="S19" s="1">
        <v>8850</v>
      </c>
    </row>
    <row r="20" spans="1:19" ht="13.5" customHeight="1">
      <c r="A20" s="19" t="s">
        <v>35</v>
      </c>
      <c r="B20" s="66" t="s">
        <v>36</v>
      </c>
      <c r="C20" s="73">
        <f>'З.Плата'!O14</f>
        <v>0.186732</v>
      </c>
      <c r="D20" s="74">
        <f t="shared" si="9"/>
        <v>0.049670712000000006</v>
      </c>
      <c r="E20" s="74">
        <f t="shared" si="0"/>
        <v>0.08037692208000001</v>
      </c>
      <c r="F20" s="74">
        <f t="shared" si="1"/>
        <v>0.001418416272</v>
      </c>
      <c r="G20" s="74">
        <f t="shared" si="2"/>
        <v>0</v>
      </c>
      <c r="H20" s="74">
        <f t="shared" si="3"/>
        <v>0.036835340930502954</v>
      </c>
      <c r="I20" s="74">
        <f t="shared" si="4"/>
        <v>0.335219045616</v>
      </c>
      <c r="J20" s="74">
        <f t="shared" si="10"/>
        <v>0.690252436898503</v>
      </c>
      <c r="K20" s="70">
        <v>65</v>
      </c>
      <c r="L20" s="74">
        <f t="shared" si="5"/>
        <v>0.44866408398402696</v>
      </c>
      <c r="M20" s="74">
        <f t="shared" si="11"/>
        <v>1.13891652088253</v>
      </c>
      <c r="N20" s="74">
        <f t="shared" si="6"/>
        <v>0.056945826044126506</v>
      </c>
      <c r="O20" s="74">
        <f t="shared" si="7"/>
        <v>1.1958623469266565</v>
      </c>
      <c r="P20" s="75">
        <f t="shared" si="8"/>
        <v>0</v>
      </c>
      <c r="Q20" s="29">
        <v>3150</v>
      </c>
      <c r="R20" s="33">
        <v>3350</v>
      </c>
      <c r="S20" s="1">
        <v>6550</v>
      </c>
    </row>
    <row r="21" spans="1:19" ht="13.5" customHeight="1">
      <c r="A21" s="19" t="s">
        <v>37</v>
      </c>
      <c r="B21" s="66" t="s">
        <v>38</v>
      </c>
      <c r="C21" s="73">
        <f>'З.Плата'!O15</f>
        <v>6.051023999999999</v>
      </c>
      <c r="D21" s="74">
        <f t="shared" si="9"/>
        <v>1.6095723839999998</v>
      </c>
      <c r="E21" s="74">
        <f t="shared" si="0"/>
        <v>2.6046027705599997</v>
      </c>
      <c r="F21" s="74">
        <f t="shared" si="1"/>
        <v>0.045963578304</v>
      </c>
      <c r="G21" s="74">
        <f t="shared" si="2"/>
        <v>0</v>
      </c>
      <c r="H21" s="74">
        <f t="shared" si="3"/>
        <v>1.193644003270225</v>
      </c>
      <c r="I21" s="74">
        <f t="shared" si="4"/>
        <v>10.862725672511997</v>
      </c>
      <c r="J21" s="74">
        <f t="shared" si="10"/>
        <v>22.36753240864622</v>
      </c>
      <c r="K21" s="70">
        <v>25</v>
      </c>
      <c r="L21" s="74">
        <f t="shared" si="5"/>
        <v>5.591883102161555</v>
      </c>
      <c r="M21" s="74">
        <f t="shared" si="11"/>
        <v>27.959415510807773</v>
      </c>
      <c r="N21" s="74">
        <f t="shared" si="6"/>
        <v>1.3979707755403887</v>
      </c>
      <c r="O21" s="74">
        <f t="shared" si="7"/>
        <v>29.357386286348163</v>
      </c>
      <c r="P21" s="75">
        <f t="shared" si="8"/>
        <v>0</v>
      </c>
      <c r="Q21" s="29">
        <v>117400</v>
      </c>
      <c r="R21" s="33">
        <v>107700</v>
      </c>
      <c r="S21" s="1">
        <v>195650</v>
      </c>
    </row>
    <row r="22" spans="1:19" ht="13.5" customHeight="1">
      <c r="A22" s="19" t="s">
        <v>39</v>
      </c>
      <c r="B22" s="66" t="s">
        <v>40</v>
      </c>
      <c r="C22" s="73">
        <f>'З.Плата'!O16</f>
        <v>7.107345</v>
      </c>
      <c r="D22" s="74">
        <f t="shared" si="9"/>
        <v>1.89055377</v>
      </c>
      <c r="E22" s="74">
        <f t="shared" si="0"/>
        <v>3.0592855817999998</v>
      </c>
      <c r="F22" s="74">
        <f t="shared" si="1"/>
        <v>0.05398739262</v>
      </c>
      <c r="G22" s="74">
        <f t="shared" si="2"/>
        <v>0</v>
      </c>
      <c r="H22" s="74">
        <f t="shared" si="3"/>
        <v>1.4020172021169668</v>
      </c>
      <c r="I22" s="74">
        <f t="shared" si="4"/>
        <v>12.759020455859998</v>
      </c>
      <c r="J22" s="74">
        <f t="shared" si="10"/>
        <v>26.272209402396964</v>
      </c>
      <c r="K22" s="70">
        <v>20</v>
      </c>
      <c r="L22" s="74">
        <f t="shared" si="5"/>
        <v>5.254441880479393</v>
      </c>
      <c r="M22" s="74">
        <f t="shared" si="11"/>
        <v>31.526651282876358</v>
      </c>
      <c r="N22" s="74">
        <f t="shared" si="6"/>
        <v>1.576332564143818</v>
      </c>
      <c r="O22" s="74">
        <f t="shared" si="7"/>
        <v>33.10298384702018</v>
      </c>
      <c r="P22" s="75">
        <f t="shared" si="8"/>
        <v>0</v>
      </c>
      <c r="Q22" s="29">
        <v>142050</v>
      </c>
      <c r="R22" s="33">
        <v>126500</v>
      </c>
      <c r="S22" s="1">
        <v>219800</v>
      </c>
    </row>
    <row r="23" spans="1:19" ht="13.5" customHeight="1">
      <c r="A23" s="19" t="s">
        <v>41</v>
      </c>
      <c r="B23" s="66" t="s">
        <v>42</v>
      </c>
      <c r="C23" s="73">
        <f>'З.Плата'!O17</f>
        <v>7.6029029999999995</v>
      </c>
      <c r="D23" s="74">
        <f t="shared" si="9"/>
        <v>2.022372198</v>
      </c>
      <c r="E23" s="74">
        <f t="shared" si="0"/>
        <v>3.27259356732</v>
      </c>
      <c r="F23" s="74">
        <f t="shared" si="1"/>
        <v>0.05775165118799999</v>
      </c>
      <c r="G23" s="74">
        <f t="shared" si="2"/>
        <v>0</v>
      </c>
      <c r="H23" s="74">
        <f t="shared" si="3"/>
        <v>1.4997725299709939</v>
      </c>
      <c r="I23" s="74">
        <f t="shared" si="4"/>
        <v>13.648640230763998</v>
      </c>
      <c r="J23" s="74">
        <f t="shared" si="10"/>
        <v>28.10403317724299</v>
      </c>
      <c r="K23" s="70">
        <v>20</v>
      </c>
      <c r="L23" s="74">
        <f t="shared" si="5"/>
        <v>5.620806635448599</v>
      </c>
      <c r="M23" s="74">
        <f t="shared" si="11"/>
        <v>33.724839812691584</v>
      </c>
      <c r="N23" s="74">
        <f t="shared" si="6"/>
        <v>1.6862419906345794</v>
      </c>
      <c r="O23" s="74">
        <f t="shared" si="7"/>
        <v>35.41108180332616</v>
      </c>
      <c r="P23" s="75">
        <f t="shared" si="8"/>
        <v>0</v>
      </c>
      <c r="Q23" s="29">
        <v>156100</v>
      </c>
      <c r="R23" s="33">
        <v>135350</v>
      </c>
      <c r="S23" s="1">
        <v>235100</v>
      </c>
    </row>
    <row r="24" spans="1:19" ht="13.5" customHeight="1">
      <c r="A24" s="19" t="s">
        <v>43</v>
      </c>
      <c r="B24" s="66" t="s">
        <v>38</v>
      </c>
      <c r="C24" s="73">
        <f>'З.Плата'!O18</f>
        <v>4.916456999999999</v>
      </c>
      <c r="D24" s="74">
        <f t="shared" si="9"/>
        <v>1.3077775619999998</v>
      </c>
      <c r="E24" s="74">
        <f t="shared" si="0"/>
        <v>2.11623975108</v>
      </c>
      <c r="F24" s="74">
        <f t="shared" si="1"/>
        <v>0.037345407372</v>
      </c>
      <c r="G24" s="74">
        <f t="shared" si="2"/>
        <v>0</v>
      </c>
      <c r="H24" s="74">
        <f t="shared" si="3"/>
        <v>0.9698357526570578</v>
      </c>
      <c r="I24" s="74">
        <f t="shared" si="4"/>
        <v>8.825964608916</v>
      </c>
      <c r="J24" s="74">
        <f t="shared" si="10"/>
        <v>18.173620082025057</v>
      </c>
      <c r="K24" s="70">
        <v>20</v>
      </c>
      <c r="L24" s="74">
        <f t="shared" si="5"/>
        <v>3.634724016405011</v>
      </c>
      <c r="M24" s="74">
        <f t="shared" si="11"/>
        <v>21.80834409843007</v>
      </c>
      <c r="N24" s="74">
        <f t="shared" si="6"/>
        <v>1.0904172049215035</v>
      </c>
      <c r="O24" s="74">
        <f t="shared" si="7"/>
        <v>22.898761303351574</v>
      </c>
      <c r="P24" s="75">
        <f t="shared" si="8"/>
        <v>0</v>
      </c>
      <c r="Q24" s="29">
        <v>74750</v>
      </c>
      <c r="R24" s="33">
        <v>87500</v>
      </c>
      <c r="S24" s="1">
        <v>145100</v>
      </c>
    </row>
    <row r="25" spans="1:19" ht="13.5" customHeight="1">
      <c r="A25" s="19" t="s">
        <v>44</v>
      </c>
      <c r="B25" s="66" t="s">
        <v>45</v>
      </c>
      <c r="C25" s="73">
        <f>'З.Плата'!O19</f>
        <v>6.116229</v>
      </c>
      <c r="D25" s="74">
        <f t="shared" si="9"/>
        <v>1.626916914</v>
      </c>
      <c r="E25" s="74">
        <f t="shared" si="0"/>
        <v>2.63266961076</v>
      </c>
      <c r="F25" s="74">
        <f t="shared" si="1"/>
        <v>0.046458875483999997</v>
      </c>
      <c r="G25" s="74">
        <f t="shared" si="2"/>
        <v>0</v>
      </c>
      <c r="H25" s="74">
        <f t="shared" si="3"/>
        <v>1.2065065464089129</v>
      </c>
      <c r="I25" s="74">
        <f t="shared" si="4"/>
        <v>10.979780906051998</v>
      </c>
      <c r="J25" s="74">
        <f t="shared" si="10"/>
        <v>22.608561852704913</v>
      </c>
      <c r="K25" s="70">
        <v>10</v>
      </c>
      <c r="L25" s="74">
        <f t="shared" si="5"/>
        <v>2.2608561852704914</v>
      </c>
      <c r="M25" s="74">
        <f t="shared" si="11"/>
        <v>24.869418037975404</v>
      </c>
      <c r="N25" s="74">
        <f t="shared" si="6"/>
        <v>1.2434709018987702</v>
      </c>
      <c r="O25" s="74">
        <f t="shared" si="7"/>
        <v>26.112888939874175</v>
      </c>
      <c r="P25" s="75">
        <f t="shared" si="8"/>
        <v>0</v>
      </c>
      <c r="Q25" s="29">
        <v>93450</v>
      </c>
      <c r="R25" s="33">
        <v>108900</v>
      </c>
      <c r="S25" s="1">
        <v>177100</v>
      </c>
    </row>
    <row r="26" spans="1:19" ht="13.5" customHeight="1">
      <c r="A26" s="19" t="s">
        <v>46</v>
      </c>
      <c r="B26" s="66" t="s">
        <v>47</v>
      </c>
      <c r="C26" s="73">
        <f>'З.Плата'!O20</f>
        <v>6.6117870000000005</v>
      </c>
      <c r="D26" s="74">
        <f t="shared" si="9"/>
        <v>1.7587353420000003</v>
      </c>
      <c r="E26" s="74">
        <f t="shared" si="0"/>
        <v>2.8459775962800005</v>
      </c>
      <c r="F26" s="74">
        <f t="shared" si="1"/>
        <v>0.050223134052000004</v>
      </c>
      <c r="G26" s="74">
        <f t="shared" si="2"/>
        <v>0</v>
      </c>
      <c r="H26" s="74">
        <f t="shared" si="3"/>
        <v>1.3042618742629402</v>
      </c>
      <c r="I26" s="74">
        <f t="shared" si="4"/>
        <v>11.869400680956002</v>
      </c>
      <c r="J26" s="74">
        <f t="shared" si="10"/>
        <v>24.440385627550945</v>
      </c>
      <c r="K26" s="70">
        <v>10</v>
      </c>
      <c r="L26" s="74">
        <f t="shared" si="5"/>
        <v>2.4440385627550945</v>
      </c>
      <c r="M26" s="74">
        <f t="shared" si="11"/>
        <v>26.88442419030604</v>
      </c>
      <c r="N26" s="74">
        <f t="shared" si="6"/>
        <v>1.344221209515302</v>
      </c>
      <c r="O26" s="74">
        <f t="shared" si="7"/>
        <v>28.22864539982134</v>
      </c>
      <c r="P26" s="75">
        <f t="shared" si="8"/>
        <v>0</v>
      </c>
      <c r="Q26" s="29">
        <v>104200</v>
      </c>
      <c r="R26" s="33">
        <v>117700</v>
      </c>
      <c r="S26" s="1">
        <v>191450</v>
      </c>
    </row>
    <row r="27" spans="1:19" ht="15" customHeight="1">
      <c r="A27" s="19" t="s">
        <v>129</v>
      </c>
      <c r="B27" s="66" t="s">
        <v>128</v>
      </c>
      <c r="C27" s="73">
        <f>'З.Плата'!O21</f>
        <v>3.1298399999999997</v>
      </c>
      <c r="D27" s="74">
        <f t="shared" si="9"/>
        <v>0.83253744</v>
      </c>
      <c r="E27" s="74">
        <f t="shared" si="0"/>
        <v>1.3472083296</v>
      </c>
      <c r="F27" s="74">
        <f t="shared" si="1"/>
        <v>0.023774264639999997</v>
      </c>
      <c r="G27" s="74">
        <f t="shared" si="2"/>
        <v>0</v>
      </c>
      <c r="H27" s="74">
        <f t="shared" si="3"/>
        <v>0.6174020706570129</v>
      </c>
      <c r="I27" s="74">
        <f t="shared" si="4"/>
        <v>5.6186512099199994</v>
      </c>
      <c r="J27" s="74">
        <f t="shared" si="10"/>
        <v>11.569413314817012</v>
      </c>
      <c r="K27" s="70">
        <v>25</v>
      </c>
      <c r="L27" s="74">
        <f t="shared" si="5"/>
        <v>2.8923533287042527</v>
      </c>
      <c r="M27" s="74">
        <f t="shared" si="11"/>
        <v>14.461766643521266</v>
      </c>
      <c r="N27" s="74">
        <f t="shared" si="6"/>
        <v>0.7230883321760633</v>
      </c>
      <c r="O27" s="74">
        <f t="shared" si="7"/>
        <v>15.184854975697329</v>
      </c>
      <c r="P27" s="75">
        <f t="shared" si="8"/>
        <v>0</v>
      </c>
      <c r="Q27" s="29">
        <v>29850</v>
      </c>
      <c r="R27" s="33">
        <v>55700</v>
      </c>
      <c r="S27" s="1">
        <v>92400</v>
      </c>
    </row>
    <row r="28" spans="1:19" ht="13.5" customHeight="1">
      <c r="A28" s="19" t="s">
        <v>48</v>
      </c>
      <c r="B28" s="66" t="s">
        <v>49</v>
      </c>
      <c r="C28" s="73">
        <f>'З.Плата'!O22</f>
        <v>2.7386099999999995</v>
      </c>
      <c r="D28" s="74">
        <f t="shared" si="9"/>
        <v>0.7284702599999999</v>
      </c>
      <c r="E28" s="74">
        <f t="shared" si="0"/>
        <v>1.1788072883999998</v>
      </c>
      <c r="F28" s="74">
        <f t="shared" si="1"/>
        <v>0.02080248156</v>
      </c>
      <c r="G28" s="74">
        <f t="shared" si="2"/>
        <v>0</v>
      </c>
      <c r="H28" s="74">
        <f t="shared" si="3"/>
        <v>0.5402268118248863</v>
      </c>
      <c r="I28" s="74">
        <f t="shared" si="4"/>
        <v>4.916319808679999</v>
      </c>
      <c r="J28" s="74">
        <f t="shared" si="10"/>
        <v>10.123236650464886</v>
      </c>
      <c r="K28" s="70">
        <v>30</v>
      </c>
      <c r="L28" s="74">
        <f t="shared" si="5"/>
        <v>3.0369709951394657</v>
      </c>
      <c r="M28" s="74">
        <f t="shared" si="11"/>
        <v>13.160207645604352</v>
      </c>
      <c r="N28" s="74">
        <f t="shared" si="6"/>
        <v>0.6580103822802177</v>
      </c>
      <c r="O28" s="74">
        <f t="shared" si="7"/>
        <v>13.81821802788457</v>
      </c>
      <c r="P28" s="75">
        <f t="shared" si="8"/>
        <v>0</v>
      </c>
      <c r="Q28" s="29">
        <v>22450</v>
      </c>
      <c r="R28" s="33">
        <v>48750</v>
      </c>
      <c r="S28" s="1">
        <v>84700</v>
      </c>
    </row>
    <row r="29" spans="1:19" ht="13.5" customHeight="1">
      <c r="A29" s="19" t="s">
        <v>50</v>
      </c>
      <c r="B29" s="66" t="s">
        <v>51</v>
      </c>
      <c r="C29" s="73">
        <f>'З.Плата'!O23</f>
        <v>2.86902</v>
      </c>
      <c r="D29" s="74">
        <f t="shared" si="9"/>
        <v>0.76315932</v>
      </c>
      <c r="E29" s="74">
        <f t="shared" si="0"/>
        <v>1.2349409688</v>
      </c>
      <c r="F29" s="74">
        <f t="shared" si="1"/>
        <v>0.02179307592</v>
      </c>
      <c r="G29" s="74">
        <f t="shared" si="2"/>
        <v>0</v>
      </c>
      <c r="H29" s="74">
        <f t="shared" si="3"/>
        <v>0.5659518981022619</v>
      </c>
      <c r="I29" s="74">
        <f t="shared" si="4"/>
        <v>5.150430275759999</v>
      </c>
      <c r="J29" s="74">
        <f t="shared" si="10"/>
        <v>10.60529553858226</v>
      </c>
      <c r="K29" s="70">
        <v>30</v>
      </c>
      <c r="L29" s="74">
        <f t="shared" si="5"/>
        <v>3.181588661574678</v>
      </c>
      <c r="M29" s="74">
        <f t="shared" si="11"/>
        <v>13.786884200156937</v>
      </c>
      <c r="N29" s="74">
        <f t="shared" si="6"/>
        <v>0.6893442100078468</v>
      </c>
      <c r="O29" s="74">
        <f t="shared" si="7"/>
        <v>14.476228410164783</v>
      </c>
      <c r="P29" s="75">
        <f t="shared" si="8"/>
        <v>0</v>
      </c>
      <c r="Q29" s="29">
        <v>25600</v>
      </c>
      <c r="R29" s="33">
        <v>51050</v>
      </c>
      <c r="S29" s="1">
        <v>88700</v>
      </c>
    </row>
    <row r="30" spans="1:19" ht="13.5" customHeight="1">
      <c r="A30" s="19" t="s">
        <v>52</v>
      </c>
      <c r="B30" s="66" t="s">
        <v>42</v>
      </c>
      <c r="C30" s="73">
        <f>'З.Плата'!O24</f>
        <v>3.0646349999999996</v>
      </c>
      <c r="D30" s="74">
        <f t="shared" si="9"/>
        <v>0.8151929099999999</v>
      </c>
      <c r="E30" s="74">
        <f t="shared" si="0"/>
        <v>1.3191414894</v>
      </c>
      <c r="F30" s="74">
        <f t="shared" si="1"/>
        <v>0.023278967459999998</v>
      </c>
      <c r="G30" s="74">
        <f t="shared" si="2"/>
        <v>0</v>
      </c>
      <c r="H30" s="74">
        <f t="shared" si="3"/>
        <v>0.6045395275183252</v>
      </c>
      <c r="I30" s="74">
        <f t="shared" si="4"/>
        <v>5.501595976379999</v>
      </c>
      <c r="J30" s="74">
        <f t="shared" si="10"/>
        <v>11.328383870758323</v>
      </c>
      <c r="K30" s="70">
        <v>30</v>
      </c>
      <c r="L30" s="74">
        <f t="shared" si="5"/>
        <v>3.398515161227497</v>
      </c>
      <c r="M30" s="74">
        <f t="shared" si="11"/>
        <v>14.72689903198582</v>
      </c>
      <c r="N30" s="74">
        <f t="shared" si="6"/>
        <v>0.736344951599291</v>
      </c>
      <c r="O30" s="74">
        <f t="shared" si="7"/>
        <v>15.46324398358511</v>
      </c>
      <c r="P30" s="75">
        <f t="shared" si="8"/>
        <v>0</v>
      </c>
      <c r="Q30" s="29">
        <v>28650</v>
      </c>
      <c r="R30" s="33">
        <v>54550</v>
      </c>
      <c r="S30" s="1">
        <v>94750</v>
      </c>
    </row>
    <row r="31" spans="1:19" ht="13.5" customHeight="1">
      <c r="A31" s="19" t="s">
        <v>53</v>
      </c>
      <c r="B31" s="66" t="s">
        <v>54</v>
      </c>
      <c r="C31" s="73">
        <f>'З.Плата'!O25</f>
        <v>0.991116</v>
      </c>
      <c r="D31" s="74">
        <f t="shared" si="9"/>
        <v>0.26363685600000003</v>
      </c>
      <c r="E31" s="74">
        <f t="shared" si="0"/>
        <v>0.42661597104000004</v>
      </c>
      <c r="F31" s="74">
        <f t="shared" si="1"/>
        <v>0.0075285171360000005</v>
      </c>
      <c r="G31" s="74">
        <f t="shared" si="2"/>
        <v>0</v>
      </c>
      <c r="H31" s="74">
        <f t="shared" si="3"/>
        <v>0.19551065570805412</v>
      </c>
      <c r="I31" s="74">
        <f t="shared" si="4"/>
        <v>1.779239549808</v>
      </c>
      <c r="J31" s="74">
        <f t="shared" si="10"/>
        <v>3.663647549692054</v>
      </c>
      <c r="K31" s="70">
        <v>45</v>
      </c>
      <c r="L31" s="74">
        <f t="shared" si="5"/>
        <v>1.6486413973614245</v>
      </c>
      <c r="M31" s="74">
        <f t="shared" si="11"/>
        <v>5.312288947053479</v>
      </c>
      <c r="N31" s="74">
        <f t="shared" si="6"/>
        <v>0.265614447352674</v>
      </c>
      <c r="O31" s="74">
        <f t="shared" si="7"/>
        <v>5.577903394406153</v>
      </c>
      <c r="P31" s="75">
        <f t="shared" si="8"/>
        <v>0</v>
      </c>
      <c r="Q31" s="29">
        <v>22250</v>
      </c>
      <c r="R31" s="33">
        <v>17650</v>
      </c>
      <c r="S31" s="1">
        <v>34850</v>
      </c>
    </row>
    <row r="32" spans="1:19" ht="13.5" customHeight="1">
      <c r="A32" s="19" t="s">
        <v>55</v>
      </c>
      <c r="B32" s="66" t="s">
        <v>56</v>
      </c>
      <c r="C32" s="73">
        <f>'З.Плата'!O26</f>
        <v>2.321298</v>
      </c>
      <c r="D32" s="74">
        <f t="shared" si="9"/>
        <v>0.617465268</v>
      </c>
      <c r="E32" s="74">
        <f t="shared" si="0"/>
        <v>0.9991795111200001</v>
      </c>
      <c r="F32" s="74">
        <f t="shared" si="1"/>
        <v>0.017632579608</v>
      </c>
      <c r="G32" s="74">
        <f t="shared" si="2"/>
        <v>0</v>
      </c>
      <c r="H32" s="74">
        <f t="shared" si="3"/>
        <v>0.4579065357372847</v>
      </c>
      <c r="I32" s="74">
        <f t="shared" si="4"/>
        <v>4.1671663140240005</v>
      </c>
      <c r="J32" s="74">
        <f t="shared" si="10"/>
        <v>8.580648208489286</v>
      </c>
      <c r="K32" s="70">
        <v>40</v>
      </c>
      <c r="L32" s="74">
        <f t="shared" si="5"/>
        <v>3.4322592833957146</v>
      </c>
      <c r="M32" s="74">
        <f t="shared" si="11"/>
        <v>12.012907491885</v>
      </c>
      <c r="N32" s="74">
        <f t="shared" si="6"/>
        <v>0.60064537459425</v>
      </c>
      <c r="O32" s="74">
        <f t="shared" si="7"/>
        <v>12.613552866479251</v>
      </c>
      <c r="P32" s="75">
        <f t="shared" si="8"/>
        <v>0</v>
      </c>
      <c r="Q32" s="29">
        <v>36200</v>
      </c>
      <c r="R32" s="33">
        <v>41300</v>
      </c>
      <c r="S32" s="1">
        <v>75050</v>
      </c>
    </row>
    <row r="33" spans="1:19" ht="13.5" customHeight="1">
      <c r="A33" s="19" t="s">
        <v>57</v>
      </c>
      <c r="B33" s="66" t="s">
        <v>58</v>
      </c>
      <c r="C33" s="73">
        <f>'З.Плата'!O27</f>
        <v>2.021355</v>
      </c>
      <c r="D33" s="74">
        <f t="shared" si="9"/>
        <v>0.53768043</v>
      </c>
      <c r="E33" s="74">
        <f t="shared" si="0"/>
        <v>0.8700720462</v>
      </c>
      <c r="F33" s="74">
        <f t="shared" si="1"/>
        <v>0.015354212579999998</v>
      </c>
      <c r="G33" s="74">
        <f t="shared" si="2"/>
        <v>0</v>
      </c>
      <c r="H33" s="74">
        <f t="shared" si="3"/>
        <v>0.39873883729932086</v>
      </c>
      <c r="I33" s="74">
        <f t="shared" si="4"/>
        <v>3.6287122397399996</v>
      </c>
      <c r="J33" s="74">
        <f t="shared" si="10"/>
        <v>7.4719127658193205</v>
      </c>
      <c r="K33" s="70">
        <v>30</v>
      </c>
      <c r="L33" s="74">
        <f t="shared" si="5"/>
        <v>2.241573829745796</v>
      </c>
      <c r="M33" s="74">
        <f t="shared" si="11"/>
        <v>9.713486595565117</v>
      </c>
      <c r="N33" s="74">
        <f t="shared" si="6"/>
        <v>0.48567432977825586</v>
      </c>
      <c r="O33" s="74">
        <f t="shared" si="7"/>
        <v>10.199160925343373</v>
      </c>
      <c r="P33" s="75">
        <f t="shared" si="8"/>
        <v>0</v>
      </c>
      <c r="Q33" s="29">
        <v>38100</v>
      </c>
      <c r="R33" s="33">
        <v>36000</v>
      </c>
      <c r="S33" s="1">
        <v>62500</v>
      </c>
    </row>
    <row r="34" spans="1:19" ht="13.5" customHeight="1">
      <c r="A34" s="19" t="s">
        <v>132</v>
      </c>
      <c r="B34" s="66" t="s">
        <v>131</v>
      </c>
      <c r="C34" s="73">
        <f>'З.Плата'!O28</f>
        <v>2.3995439999999997</v>
      </c>
      <c r="D34" s="74">
        <f t="shared" si="9"/>
        <v>0.638278704</v>
      </c>
      <c r="E34" s="74">
        <f t="shared" si="0"/>
        <v>1.03285971936</v>
      </c>
      <c r="F34" s="74">
        <f t="shared" si="1"/>
        <v>0.018226936223999998</v>
      </c>
      <c r="G34" s="74">
        <f t="shared" si="2"/>
        <v>0</v>
      </c>
      <c r="H34" s="74">
        <f t="shared" si="3"/>
        <v>0.4733415875037099</v>
      </c>
      <c r="I34" s="74">
        <f t="shared" si="4"/>
        <v>4.3076325942719995</v>
      </c>
      <c r="J34" s="74">
        <f t="shared" si="10"/>
        <v>8.869883541359709</v>
      </c>
      <c r="K34" s="70">
        <v>30</v>
      </c>
      <c r="L34" s="74">
        <f t="shared" si="5"/>
        <v>2.6609650624079126</v>
      </c>
      <c r="M34" s="74">
        <f t="shared" si="11"/>
        <v>11.530848603767621</v>
      </c>
      <c r="N34" s="74">
        <f t="shared" si="6"/>
        <v>0.5765424301883811</v>
      </c>
      <c r="O34" s="74">
        <f t="shared" si="7"/>
        <v>12.107391033956002</v>
      </c>
      <c r="P34" s="75">
        <f t="shared" si="8"/>
        <v>0</v>
      </c>
      <c r="Q34" s="29">
        <v>40500</v>
      </c>
      <c r="R34" s="33">
        <v>42700</v>
      </c>
      <c r="S34" s="1">
        <v>74200</v>
      </c>
    </row>
    <row r="35" spans="1:19" ht="13.5" customHeight="1">
      <c r="A35" s="19" t="s">
        <v>59</v>
      </c>
      <c r="B35" s="66" t="s">
        <v>60</v>
      </c>
      <c r="C35" s="73">
        <f>'З.Плата'!O29</f>
        <v>1.7474939999999999</v>
      </c>
      <c r="D35" s="74">
        <f t="shared" si="9"/>
        <v>0.464833404</v>
      </c>
      <c r="E35" s="74">
        <f t="shared" si="0"/>
        <v>0.75219131736</v>
      </c>
      <c r="F35" s="74">
        <f t="shared" si="1"/>
        <v>0.013273964424</v>
      </c>
      <c r="G35" s="74">
        <f t="shared" si="2"/>
        <v>0</v>
      </c>
      <c r="H35" s="74">
        <f t="shared" si="3"/>
        <v>0.3447161561168322</v>
      </c>
      <c r="I35" s="74">
        <f t="shared" si="4"/>
        <v>3.1370802588719995</v>
      </c>
      <c r="J35" s="74">
        <f t="shared" si="10"/>
        <v>6.459589100772832</v>
      </c>
      <c r="K35" s="70">
        <v>40</v>
      </c>
      <c r="L35" s="74">
        <f t="shared" si="5"/>
        <v>2.583835640309133</v>
      </c>
      <c r="M35" s="74">
        <f t="shared" si="11"/>
        <v>9.043424741081965</v>
      </c>
      <c r="N35" s="74">
        <f t="shared" si="6"/>
        <v>0.4521712370540983</v>
      </c>
      <c r="O35" s="74">
        <f t="shared" si="7"/>
        <v>9.495595978136064</v>
      </c>
      <c r="P35" s="75">
        <f t="shared" si="8"/>
        <v>0</v>
      </c>
      <c r="Q35" s="29">
        <v>33700</v>
      </c>
      <c r="R35" s="33">
        <v>31100</v>
      </c>
      <c r="S35" s="1">
        <v>61400</v>
      </c>
    </row>
    <row r="36" spans="1:19" ht="13.5" customHeight="1">
      <c r="A36" s="19" t="s">
        <v>61</v>
      </c>
      <c r="B36" s="66" t="s">
        <v>62</v>
      </c>
      <c r="C36" s="73">
        <f>'З.Плата'!O30</f>
        <v>2.464749</v>
      </c>
      <c r="D36" s="74">
        <f t="shared" si="9"/>
        <v>0.655623234</v>
      </c>
      <c r="E36" s="74">
        <f t="shared" si="0"/>
        <v>1.0609265595600001</v>
      </c>
      <c r="F36" s="74">
        <f t="shared" si="1"/>
        <v>0.018722233404</v>
      </c>
      <c r="G36" s="74">
        <f t="shared" si="2"/>
        <v>0</v>
      </c>
      <c r="H36" s="74">
        <f t="shared" si="3"/>
        <v>0.4862041306423977</v>
      </c>
      <c r="I36" s="74">
        <f t="shared" si="4"/>
        <v>4.424687827812</v>
      </c>
      <c r="J36" s="74">
        <f t="shared" si="10"/>
        <v>9.110912985418398</v>
      </c>
      <c r="K36" s="70">
        <v>30</v>
      </c>
      <c r="L36" s="74">
        <f t="shared" si="5"/>
        <v>2.7332738956255196</v>
      </c>
      <c r="M36" s="74">
        <f t="shared" si="11"/>
        <v>11.844186881043917</v>
      </c>
      <c r="N36" s="74">
        <f t="shared" si="6"/>
        <v>0.5922093440521959</v>
      </c>
      <c r="O36" s="74">
        <f t="shared" si="7"/>
        <v>12.436396225096113</v>
      </c>
      <c r="P36" s="75">
        <f t="shared" si="8"/>
        <v>0</v>
      </c>
      <c r="Q36" s="29">
        <v>47850</v>
      </c>
      <c r="R36" s="33">
        <v>43900</v>
      </c>
      <c r="S36" s="1">
        <v>79700</v>
      </c>
    </row>
    <row r="37" spans="1:19" ht="13.5" customHeight="1">
      <c r="A37" s="19" t="s">
        <v>63</v>
      </c>
      <c r="B37" s="66" t="s">
        <v>64</v>
      </c>
      <c r="C37" s="73">
        <f>'З.Плата'!O31</f>
        <v>1.8387809999999996</v>
      </c>
      <c r="D37" s="74">
        <f t="shared" si="9"/>
        <v>0.4891157459999999</v>
      </c>
      <c r="E37" s="74">
        <f t="shared" si="0"/>
        <v>0.7914848936399999</v>
      </c>
      <c r="F37" s="74">
        <f t="shared" si="1"/>
        <v>0.013967380475999998</v>
      </c>
      <c r="G37" s="74">
        <f t="shared" si="2"/>
        <v>0</v>
      </c>
      <c r="H37" s="74">
        <f t="shared" si="3"/>
        <v>0.36272371651099505</v>
      </c>
      <c r="I37" s="74">
        <f t="shared" si="4"/>
        <v>3.3009575858279994</v>
      </c>
      <c r="J37" s="74">
        <f t="shared" si="10"/>
        <v>6.797030322454994</v>
      </c>
      <c r="K37" s="70">
        <v>40</v>
      </c>
      <c r="L37" s="74">
        <f t="shared" si="5"/>
        <v>2.7188121289819973</v>
      </c>
      <c r="M37" s="74">
        <f t="shared" si="11"/>
        <v>9.515842451436992</v>
      </c>
      <c r="N37" s="74">
        <f t="shared" si="6"/>
        <v>0.4757921225718496</v>
      </c>
      <c r="O37" s="74">
        <f t="shared" si="7"/>
        <v>9.991634574008842</v>
      </c>
      <c r="P37" s="75">
        <f t="shared" si="8"/>
        <v>0</v>
      </c>
      <c r="Q37" s="29">
        <v>42800</v>
      </c>
      <c r="R37" s="33">
        <v>32750</v>
      </c>
      <c r="S37" s="1">
        <v>64600</v>
      </c>
    </row>
    <row r="38" spans="1:19" ht="13.5" customHeight="1">
      <c r="A38" s="19" t="s">
        <v>65</v>
      </c>
      <c r="B38" s="66" t="s">
        <v>66</v>
      </c>
      <c r="C38" s="73">
        <f>'З.Плата'!O32</f>
        <v>1.356264</v>
      </c>
      <c r="D38" s="74">
        <f t="shared" si="9"/>
        <v>0.36076622399999997</v>
      </c>
      <c r="E38" s="74">
        <f t="shared" si="0"/>
        <v>0.58379027616</v>
      </c>
      <c r="F38" s="74">
        <f t="shared" si="1"/>
        <v>0.010302181344</v>
      </c>
      <c r="G38" s="74">
        <f t="shared" si="2"/>
        <v>0</v>
      </c>
      <c r="H38" s="74">
        <f t="shared" si="3"/>
        <v>0.2675408972847056</v>
      </c>
      <c r="I38" s="74">
        <f t="shared" si="4"/>
        <v>2.434748857632</v>
      </c>
      <c r="J38" s="74">
        <f t="shared" si="10"/>
        <v>5.0134124364207056</v>
      </c>
      <c r="K38" s="70">
        <v>40</v>
      </c>
      <c r="L38" s="74">
        <f t="shared" si="5"/>
        <v>2.005364974568282</v>
      </c>
      <c r="M38" s="74">
        <f t="shared" si="11"/>
        <v>7.018777410988988</v>
      </c>
      <c r="N38" s="74">
        <f t="shared" si="6"/>
        <v>0.3509388705494494</v>
      </c>
      <c r="O38" s="74">
        <f t="shared" si="7"/>
        <v>7.369716281538437</v>
      </c>
      <c r="P38" s="75">
        <f t="shared" si="8"/>
        <v>0</v>
      </c>
      <c r="Q38" s="29">
        <v>30450</v>
      </c>
      <c r="R38" s="33">
        <v>24150</v>
      </c>
      <c r="S38" s="1">
        <v>47650</v>
      </c>
    </row>
    <row r="39" spans="1:19" ht="13.5" customHeight="1">
      <c r="A39" s="19" t="s">
        <v>67</v>
      </c>
      <c r="B39" s="66" t="s">
        <v>68</v>
      </c>
      <c r="C39" s="73">
        <f>'З.Плата'!O33</f>
        <v>2.256093</v>
      </c>
      <c r="D39" s="74">
        <f t="shared" si="9"/>
        <v>0.600120738</v>
      </c>
      <c r="E39" s="74">
        <f t="shared" si="0"/>
        <v>0.9711126709200001</v>
      </c>
      <c r="F39" s="74">
        <f t="shared" si="1"/>
        <v>0.017137282428</v>
      </c>
      <c r="G39" s="74">
        <f t="shared" si="2"/>
        <v>0</v>
      </c>
      <c r="H39" s="74">
        <f t="shared" si="3"/>
        <v>0.4450439925985969</v>
      </c>
      <c r="I39" s="74">
        <f t="shared" si="4"/>
        <v>4.050111080484</v>
      </c>
      <c r="J39" s="74">
        <f t="shared" si="10"/>
        <v>8.339618764430597</v>
      </c>
      <c r="K39" s="70">
        <v>35</v>
      </c>
      <c r="L39" s="74">
        <f t="shared" si="5"/>
        <v>2.9188665675507086</v>
      </c>
      <c r="M39" s="74">
        <f t="shared" si="11"/>
        <v>11.258485331981305</v>
      </c>
      <c r="N39" s="74">
        <f t="shared" si="6"/>
        <v>0.5629242665990652</v>
      </c>
      <c r="O39" s="74">
        <f t="shared" si="7"/>
        <v>11.82140959858037</v>
      </c>
      <c r="P39" s="75">
        <f t="shared" si="8"/>
        <v>0</v>
      </c>
      <c r="Q39" s="29">
        <v>43750</v>
      </c>
      <c r="R39" s="33">
        <v>40150</v>
      </c>
      <c r="S39" s="1">
        <v>79300</v>
      </c>
    </row>
    <row r="40" spans="1:19" ht="13.5" customHeight="1">
      <c r="A40" s="19" t="s">
        <v>69</v>
      </c>
      <c r="B40" s="66" t="s">
        <v>70</v>
      </c>
      <c r="C40" s="73">
        <f>'З.Плата'!O34</f>
        <v>1.5779609999999997</v>
      </c>
      <c r="D40" s="74">
        <f t="shared" si="9"/>
        <v>0.419737626</v>
      </c>
      <c r="E40" s="74">
        <f t="shared" si="0"/>
        <v>0.6792175328399999</v>
      </c>
      <c r="F40" s="74">
        <f t="shared" si="1"/>
        <v>0.011986191755999997</v>
      </c>
      <c r="G40" s="74">
        <f t="shared" si="2"/>
        <v>0</v>
      </c>
      <c r="H40" s="74">
        <f t="shared" si="3"/>
        <v>0.31127354395624396</v>
      </c>
      <c r="I40" s="74">
        <f t="shared" si="4"/>
        <v>2.8327366516679993</v>
      </c>
      <c r="J40" s="74">
        <f t="shared" si="10"/>
        <v>5.832912546220243</v>
      </c>
      <c r="K40" s="70">
        <v>40</v>
      </c>
      <c r="L40" s="74">
        <f t="shared" si="5"/>
        <v>2.333165018488097</v>
      </c>
      <c r="M40" s="74">
        <f t="shared" si="11"/>
        <v>8.16607756470834</v>
      </c>
      <c r="N40" s="74">
        <f t="shared" si="6"/>
        <v>0.40830387823541703</v>
      </c>
      <c r="O40" s="74">
        <f t="shared" si="7"/>
        <v>8.574381442943757</v>
      </c>
      <c r="P40" s="75">
        <f t="shared" si="8"/>
        <v>0</v>
      </c>
      <c r="Q40" s="29">
        <v>30900</v>
      </c>
      <c r="R40" s="33">
        <v>28100</v>
      </c>
      <c r="S40" s="1">
        <v>55450</v>
      </c>
    </row>
    <row r="41" spans="1:19" ht="13.5" customHeight="1">
      <c r="A41" s="19" t="s">
        <v>71</v>
      </c>
      <c r="B41" s="66" t="s">
        <v>72</v>
      </c>
      <c r="C41" s="73">
        <f>'З.Плата'!O35</f>
        <v>0.8476649999999999</v>
      </c>
      <c r="D41" s="74">
        <f t="shared" si="9"/>
        <v>0.22547889</v>
      </c>
      <c r="E41" s="74">
        <f t="shared" si="0"/>
        <v>0.3648689226</v>
      </c>
      <c r="F41" s="74">
        <f t="shared" si="1"/>
        <v>0.006438863339999999</v>
      </c>
      <c r="G41" s="74">
        <f t="shared" si="2"/>
        <v>0</v>
      </c>
      <c r="H41" s="74">
        <f t="shared" si="3"/>
        <v>0.167213060802941</v>
      </c>
      <c r="I41" s="74">
        <f t="shared" si="4"/>
        <v>1.5217180360199998</v>
      </c>
      <c r="J41" s="74">
        <f t="shared" si="10"/>
        <v>3.133382772762941</v>
      </c>
      <c r="K41" s="70">
        <v>45</v>
      </c>
      <c r="L41" s="74">
        <f t="shared" si="5"/>
        <v>1.4100222477433235</v>
      </c>
      <c r="M41" s="74">
        <f t="shared" si="11"/>
        <v>4.543405020506264</v>
      </c>
      <c r="N41" s="74">
        <f t="shared" si="6"/>
        <v>0.2271702510253132</v>
      </c>
      <c r="O41" s="74">
        <f t="shared" si="7"/>
        <v>4.770575271531578</v>
      </c>
      <c r="P41" s="75">
        <f t="shared" si="8"/>
        <v>0</v>
      </c>
      <c r="Q41" s="29">
        <v>19100</v>
      </c>
      <c r="R41" s="33">
        <v>15100</v>
      </c>
      <c r="S41" s="1">
        <v>32150</v>
      </c>
    </row>
    <row r="42" spans="1:19" ht="13.5" customHeight="1">
      <c r="A42" s="19" t="s">
        <v>73</v>
      </c>
      <c r="B42" s="66" t="s">
        <v>74</v>
      </c>
      <c r="C42" s="73">
        <f>'З.Плата'!O36</f>
        <v>0.5477219999999999</v>
      </c>
      <c r="D42" s="74">
        <f t="shared" si="9"/>
        <v>0.145694052</v>
      </c>
      <c r="E42" s="74">
        <f t="shared" si="0"/>
        <v>0.23576145767999998</v>
      </c>
      <c r="F42" s="74">
        <f t="shared" si="1"/>
        <v>0.004160496311999999</v>
      </c>
      <c r="G42" s="74">
        <f t="shared" si="2"/>
        <v>0</v>
      </c>
      <c r="H42" s="74">
        <f t="shared" si="3"/>
        <v>0.10804536236497725</v>
      </c>
      <c r="I42" s="74">
        <f t="shared" si="4"/>
        <v>0.9832639617359998</v>
      </c>
      <c r="J42" s="74">
        <f t="shared" si="10"/>
        <v>2.0246473300929773</v>
      </c>
      <c r="K42" s="70">
        <v>50</v>
      </c>
      <c r="L42" s="74">
        <f t="shared" si="5"/>
        <v>1.0123236650464886</v>
      </c>
      <c r="M42" s="74">
        <f t="shared" si="11"/>
        <v>3.036970995139466</v>
      </c>
      <c r="N42" s="74">
        <f t="shared" si="6"/>
        <v>0.15184854975697332</v>
      </c>
      <c r="O42" s="74">
        <f t="shared" si="7"/>
        <v>3.1888195448964396</v>
      </c>
      <c r="P42" s="75">
        <f t="shared" si="8"/>
        <v>0</v>
      </c>
      <c r="Q42" s="29">
        <v>12300</v>
      </c>
      <c r="R42" s="33">
        <v>9750</v>
      </c>
      <c r="S42" s="1">
        <v>20800</v>
      </c>
    </row>
    <row r="43" spans="1:19" ht="13.5" customHeight="1">
      <c r="A43" s="19" t="s">
        <v>75</v>
      </c>
      <c r="B43" s="66" t="s">
        <v>76</v>
      </c>
      <c r="C43" s="73">
        <f>'З.Плата'!O37</f>
        <v>2.138724</v>
      </c>
      <c r="D43" s="74">
        <f t="shared" si="9"/>
        <v>0.568900584</v>
      </c>
      <c r="E43" s="74">
        <f t="shared" si="0"/>
        <v>0.9205923585600001</v>
      </c>
      <c r="F43" s="74">
        <f t="shared" si="1"/>
        <v>0.016245747504</v>
      </c>
      <c r="G43" s="74">
        <f t="shared" si="2"/>
        <v>0</v>
      </c>
      <c r="H43" s="74">
        <f t="shared" si="3"/>
        <v>0.4218914149489589</v>
      </c>
      <c r="I43" s="74">
        <f t="shared" si="4"/>
        <v>3.839411660112</v>
      </c>
      <c r="J43" s="74">
        <f t="shared" si="10"/>
        <v>7.905765765124959</v>
      </c>
      <c r="K43" s="70">
        <v>20</v>
      </c>
      <c r="L43" s="74">
        <f t="shared" si="5"/>
        <v>1.5811531530249916</v>
      </c>
      <c r="M43" s="74">
        <f t="shared" si="11"/>
        <v>9.48691891814995</v>
      </c>
      <c r="N43" s="74">
        <f t="shared" si="6"/>
        <v>0.4743459459074975</v>
      </c>
      <c r="O43" s="74">
        <f t="shared" si="7"/>
        <v>9.961264864057448</v>
      </c>
      <c r="P43" s="75">
        <f t="shared" si="8"/>
        <v>0</v>
      </c>
      <c r="Q43" s="29">
        <v>31750</v>
      </c>
      <c r="R43" s="33">
        <v>38050</v>
      </c>
      <c r="S43" s="1">
        <v>66150</v>
      </c>
    </row>
    <row r="44" spans="1:19" ht="13.5" customHeight="1">
      <c r="A44" s="19" t="s">
        <v>77</v>
      </c>
      <c r="B44" s="66" t="s">
        <v>78</v>
      </c>
      <c r="C44" s="73">
        <f>'З.Плата'!O38</f>
        <v>0.312228</v>
      </c>
      <c r="D44" s="74">
        <f t="shared" si="9"/>
        <v>0.083052648</v>
      </c>
      <c r="E44" s="74">
        <f t="shared" si="0"/>
        <v>0.13439542032000001</v>
      </c>
      <c r="F44" s="74">
        <f t="shared" si="1"/>
        <v>0.0023716838880000002</v>
      </c>
      <c r="G44" s="74">
        <f t="shared" si="2"/>
        <v>0</v>
      </c>
      <c r="H44" s="74">
        <f t="shared" si="3"/>
        <v>0.061591076130759995</v>
      </c>
      <c r="I44" s="74">
        <f t="shared" si="4"/>
        <v>0.560507958864</v>
      </c>
      <c r="J44" s="74">
        <f t="shared" si="10"/>
        <v>1.15414678720276</v>
      </c>
      <c r="K44" s="70">
        <v>140</v>
      </c>
      <c r="L44" s="74">
        <f t="shared" si="5"/>
        <v>1.615805502083864</v>
      </c>
      <c r="M44" s="74">
        <f t="shared" si="11"/>
        <v>2.769952289286624</v>
      </c>
      <c r="N44" s="74">
        <f t="shared" si="6"/>
        <v>0.1384976144643312</v>
      </c>
      <c r="O44" s="74">
        <f t="shared" si="7"/>
        <v>2.908449903750955</v>
      </c>
      <c r="P44" s="75">
        <f t="shared" si="8"/>
        <v>0</v>
      </c>
      <c r="Q44" s="29">
        <v>11050</v>
      </c>
      <c r="R44" s="33">
        <v>5600</v>
      </c>
      <c r="S44" s="1">
        <v>16350</v>
      </c>
    </row>
    <row r="45" spans="1:19" ht="13.5" customHeight="1">
      <c r="A45" s="19" t="s">
        <v>79</v>
      </c>
      <c r="B45" s="66" t="s">
        <v>80</v>
      </c>
      <c r="C45" s="73">
        <f>'З.Плата'!O39</f>
        <v>2.0406329999999997</v>
      </c>
      <c r="D45" s="74">
        <f t="shared" si="9"/>
        <v>0.5428083779999999</v>
      </c>
      <c r="E45" s="74">
        <f t="shared" si="0"/>
        <v>0.87837006852</v>
      </c>
      <c r="F45" s="74">
        <f t="shared" si="1"/>
        <v>0.015500648268</v>
      </c>
      <c r="G45" s="74">
        <f t="shared" si="2"/>
        <v>0</v>
      </c>
      <c r="H45" s="74">
        <f t="shared" si="3"/>
        <v>0.4025416761403242</v>
      </c>
      <c r="I45" s="74">
        <f t="shared" si="4"/>
        <v>3.6633198740039994</v>
      </c>
      <c r="J45" s="74">
        <f t="shared" si="10"/>
        <v>7.543173644932323</v>
      </c>
      <c r="K45" s="70">
        <v>35</v>
      </c>
      <c r="L45" s="74">
        <f t="shared" si="5"/>
        <v>2.640110775726313</v>
      </c>
      <c r="M45" s="74">
        <f t="shared" si="11"/>
        <v>10.183284420658635</v>
      </c>
      <c r="N45" s="74">
        <f t="shared" si="6"/>
        <v>0.5091642210329318</v>
      </c>
      <c r="O45" s="74">
        <f t="shared" si="7"/>
        <v>10.692448641691568</v>
      </c>
      <c r="P45" s="75">
        <f t="shared" si="8"/>
        <v>0</v>
      </c>
      <c r="Q45" s="29">
        <v>36800</v>
      </c>
      <c r="R45" s="33">
        <v>36550</v>
      </c>
      <c r="S45" s="1">
        <v>72100</v>
      </c>
    </row>
    <row r="46" spans="1:19" ht="13.5" customHeight="1">
      <c r="A46" s="19" t="s">
        <v>81</v>
      </c>
      <c r="B46" s="66" t="s">
        <v>82</v>
      </c>
      <c r="C46" s="73">
        <f>'З.Плата'!O40</f>
        <v>1.5945929999999997</v>
      </c>
      <c r="D46" s="74">
        <f t="shared" si="9"/>
        <v>0.42416173799999995</v>
      </c>
      <c r="E46" s="74">
        <f t="shared" si="0"/>
        <v>0.6863766109199999</v>
      </c>
      <c r="F46" s="74">
        <f t="shared" si="1"/>
        <v>0.012112528428</v>
      </c>
      <c r="G46" s="74">
        <f t="shared" si="2"/>
        <v>0</v>
      </c>
      <c r="H46" s="74">
        <f t="shared" si="3"/>
        <v>0.31455442452495275</v>
      </c>
      <c r="I46" s="74">
        <f t="shared" si="4"/>
        <v>2.8625942184839994</v>
      </c>
      <c r="J46" s="74">
        <f t="shared" si="10"/>
        <v>5.894392520356952</v>
      </c>
      <c r="K46" s="70">
        <v>35</v>
      </c>
      <c r="L46" s="74">
        <f t="shared" si="5"/>
        <v>2.0630373821249335</v>
      </c>
      <c r="M46" s="74">
        <f t="shared" si="11"/>
        <v>7.957429902481886</v>
      </c>
      <c r="N46" s="74">
        <f t="shared" si="6"/>
        <v>0.3978714951240943</v>
      </c>
      <c r="O46" s="74">
        <f t="shared" si="7"/>
        <v>8.355301397605981</v>
      </c>
      <c r="P46" s="75">
        <f t="shared" si="8"/>
        <v>0</v>
      </c>
      <c r="Q46" s="29">
        <v>31100</v>
      </c>
      <c r="R46" s="33">
        <v>28550</v>
      </c>
      <c r="S46" s="1">
        <v>56350</v>
      </c>
    </row>
    <row r="47" spans="1:19" ht="13.5" customHeight="1">
      <c r="A47" s="19" t="s">
        <v>83</v>
      </c>
      <c r="B47" s="66" t="s">
        <v>84</v>
      </c>
      <c r="C47" s="73">
        <f>'З.Плата'!O41</f>
        <v>1.4942339999999998</v>
      </c>
      <c r="D47" s="74">
        <f t="shared" si="9"/>
        <v>0.39746624399999997</v>
      </c>
      <c r="E47" s="74">
        <f t="shared" si="0"/>
        <v>0.64317808296</v>
      </c>
      <c r="F47" s="74">
        <f t="shared" si="1"/>
        <v>0.011350201464</v>
      </c>
      <c r="G47" s="74">
        <f t="shared" si="2"/>
        <v>0</v>
      </c>
      <c r="H47" s="74">
        <f t="shared" si="3"/>
        <v>0.2947572929114942</v>
      </c>
      <c r="I47" s="74">
        <f t="shared" si="4"/>
        <v>2.682430945992</v>
      </c>
      <c r="J47" s="74">
        <f t="shared" si="10"/>
        <v>5.523416767327494</v>
      </c>
      <c r="K47" s="70">
        <v>40</v>
      </c>
      <c r="L47" s="74">
        <f t="shared" si="5"/>
        <v>2.2093667069309975</v>
      </c>
      <c r="M47" s="74">
        <f t="shared" si="11"/>
        <v>7.7327834742584916</v>
      </c>
      <c r="N47" s="74">
        <f>M47*5%</f>
        <v>0.3866391737129246</v>
      </c>
      <c r="O47" s="74">
        <f t="shared" si="7"/>
        <v>8.119422647971415</v>
      </c>
      <c r="P47" s="75">
        <f t="shared" si="8"/>
        <v>0</v>
      </c>
      <c r="Q47" s="29">
        <v>29150</v>
      </c>
      <c r="R47" s="33">
        <v>26750</v>
      </c>
      <c r="S47" s="1">
        <v>52800</v>
      </c>
    </row>
    <row r="48" spans="1:19" ht="13.5" customHeight="1">
      <c r="A48" s="19" t="s">
        <v>85</v>
      </c>
      <c r="B48" s="66" t="s">
        <v>86</v>
      </c>
      <c r="C48" s="73">
        <f>'З.Плата'!O42</f>
        <v>1.2600629999999997</v>
      </c>
      <c r="D48" s="74">
        <f t="shared" si="9"/>
        <v>0.33517675799999996</v>
      </c>
      <c r="E48" s="74">
        <f t="shared" si="0"/>
        <v>0.54238151772</v>
      </c>
      <c r="F48" s="74">
        <f t="shared" si="1"/>
        <v>0.009571438548</v>
      </c>
      <c r="G48" s="74">
        <f t="shared" si="2"/>
        <v>0</v>
      </c>
      <c r="H48" s="74">
        <f t="shared" si="3"/>
        <v>0.2485639858134242</v>
      </c>
      <c r="I48" s="74">
        <f t="shared" si="4"/>
        <v>2.2620499768439997</v>
      </c>
      <c r="J48" s="74">
        <f t="shared" si="10"/>
        <v>4.657806676925424</v>
      </c>
      <c r="K48" s="70">
        <v>40</v>
      </c>
      <c r="L48" s="74">
        <f t="shared" si="5"/>
        <v>1.8631226707701698</v>
      </c>
      <c r="M48" s="74">
        <f t="shared" si="11"/>
        <v>6.520929347695594</v>
      </c>
      <c r="N48" s="74">
        <f t="shared" si="6"/>
        <v>0.3260464673847797</v>
      </c>
      <c r="O48" s="74">
        <f t="shared" si="7"/>
        <v>6.8469758150803735</v>
      </c>
      <c r="P48" s="75">
        <f t="shared" si="8"/>
        <v>0</v>
      </c>
      <c r="Q48" s="29">
        <v>25700</v>
      </c>
      <c r="R48" s="33">
        <v>22550</v>
      </c>
      <c r="S48" s="1">
        <v>44550</v>
      </c>
    </row>
    <row r="49" spans="1:19" ht="13.5" customHeight="1">
      <c r="A49" s="19" t="s">
        <v>87</v>
      </c>
      <c r="B49" s="66" t="s">
        <v>88</v>
      </c>
      <c r="C49" s="73">
        <f>'З.Плата'!O43</f>
        <v>1.137402</v>
      </c>
      <c r="D49" s="74">
        <f t="shared" si="9"/>
        <v>0.30254893200000005</v>
      </c>
      <c r="E49" s="74">
        <f t="shared" si="0"/>
        <v>0.48958331688000006</v>
      </c>
      <c r="F49" s="74">
        <f t="shared" si="1"/>
        <v>0.008639705592</v>
      </c>
      <c r="G49" s="74">
        <f t="shared" si="2"/>
        <v>0</v>
      </c>
      <c r="H49" s="74">
        <f t="shared" si="3"/>
        <v>0.22436749161919714</v>
      </c>
      <c r="I49" s="74">
        <f t="shared" si="4"/>
        <v>2.041850421576</v>
      </c>
      <c r="J49" s="74">
        <f t="shared" si="10"/>
        <v>4.204391867667198</v>
      </c>
      <c r="K49" s="70">
        <v>40</v>
      </c>
      <c r="L49" s="74">
        <f t="shared" si="5"/>
        <v>1.681756747066879</v>
      </c>
      <c r="M49" s="74">
        <f t="shared" si="11"/>
        <v>5.886148614734077</v>
      </c>
      <c r="N49" s="74">
        <f t="shared" si="6"/>
        <v>0.2943074307367039</v>
      </c>
      <c r="O49" s="74">
        <f t="shared" si="7"/>
        <v>6.180456045470781</v>
      </c>
      <c r="P49" s="75">
        <f t="shared" si="8"/>
        <v>0</v>
      </c>
      <c r="Q49" s="29">
        <v>24400</v>
      </c>
      <c r="R49" s="33">
        <v>20350</v>
      </c>
      <c r="S49" s="1">
        <v>40200</v>
      </c>
    </row>
    <row r="50" spans="1:19" ht="13.5" customHeight="1">
      <c r="A50" s="19" t="s">
        <v>89</v>
      </c>
      <c r="B50" s="66" t="s">
        <v>90</v>
      </c>
      <c r="C50" s="73">
        <f>'З.Плата'!O44</f>
        <v>1.0816469999999998</v>
      </c>
      <c r="D50" s="74">
        <f t="shared" si="9"/>
        <v>0.287718102</v>
      </c>
      <c r="E50" s="74">
        <f t="shared" si="0"/>
        <v>0.46558413467999993</v>
      </c>
      <c r="F50" s="74">
        <f t="shared" si="1"/>
        <v>0.008216190612</v>
      </c>
      <c r="G50" s="74">
        <f t="shared" si="2"/>
        <v>0</v>
      </c>
      <c r="H50" s="74">
        <f t="shared" si="3"/>
        <v>0.21336908516727562</v>
      </c>
      <c r="I50" s="74">
        <f t="shared" si="4"/>
        <v>1.9417597146359995</v>
      </c>
      <c r="J50" s="74">
        <f t="shared" si="10"/>
        <v>3.9982942270952746</v>
      </c>
      <c r="K50" s="70">
        <v>40</v>
      </c>
      <c r="L50" s="74">
        <f t="shared" si="5"/>
        <v>1.59931769083811</v>
      </c>
      <c r="M50" s="74">
        <f t="shared" si="11"/>
        <v>5.597611917933385</v>
      </c>
      <c r="N50" s="74">
        <f t="shared" si="6"/>
        <v>0.27988059589666925</v>
      </c>
      <c r="O50" s="74">
        <f t="shared" si="7"/>
        <v>5.877492513830054</v>
      </c>
      <c r="P50" s="75">
        <f t="shared" si="8"/>
        <v>0</v>
      </c>
      <c r="Q50" s="29">
        <v>24400</v>
      </c>
      <c r="R50" s="33">
        <v>19350</v>
      </c>
      <c r="S50" s="1">
        <v>39750</v>
      </c>
    </row>
    <row r="51" spans="1:19" ht="13.5" customHeight="1">
      <c r="A51" s="19" t="s">
        <v>91</v>
      </c>
      <c r="B51" s="66" t="s">
        <v>92</v>
      </c>
      <c r="C51" s="73">
        <f>'З.Плата'!O45</f>
        <v>0.15649199999999996</v>
      </c>
      <c r="D51" s="74">
        <f t="shared" si="9"/>
        <v>0.041626871999999995</v>
      </c>
      <c r="E51" s="74">
        <f t="shared" si="0"/>
        <v>0.06736041647999999</v>
      </c>
      <c r="F51" s="74">
        <f t="shared" si="1"/>
        <v>0.0011887132319999996</v>
      </c>
      <c r="G51" s="74">
        <f t="shared" si="2"/>
        <v>0</v>
      </c>
      <c r="H51" s="74">
        <f t="shared" si="3"/>
        <v>0.03087010353285064</v>
      </c>
      <c r="I51" s="74">
        <f t="shared" si="4"/>
        <v>0.2809325604959999</v>
      </c>
      <c r="J51" s="74">
        <f t="shared" si="10"/>
        <v>0.5784706657408505</v>
      </c>
      <c r="K51" s="70">
        <v>60</v>
      </c>
      <c r="L51" s="74">
        <f t="shared" si="5"/>
        <v>0.3470823994445103</v>
      </c>
      <c r="M51" s="74">
        <f t="shared" si="11"/>
        <v>0.9255530651853607</v>
      </c>
      <c r="N51" s="74">
        <f t="shared" si="6"/>
        <v>0.04627765325926804</v>
      </c>
      <c r="O51" s="74">
        <f t="shared" si="7"/>
        <v>0.9718307184446288</v>
      </c>
      <c r="P51" s="75">
        <f t="shared" si="8"/>
        <v>0</v>
      </c>
      <c r="Q51" s="29">
        <v>2000</v>
      </c>
      <c r="R51" s="33">
        <v>2800</v>
      </c>
      <c r="S51" s="1">
        <v>5500</v>
      </c>
    </row>
    <row r="52" spans="1:19" ht="13.5" customHeight="1">
      <c r="A52" s="19" t="s">
        <v>93</v>
      </c>
      <c r="B52" s="66" t="s">
        <v>94</v>
      </c>
      <c r="C52" s="73">
        <f>'З.Плата'!O46</f>
        <v>1.680588</v>
      </c>
      <c r="D52" s="74">
        <f t="shared" si="9"/>
        <v>0.447036408</v>
      </c>
      <c r="E52" s="74">
        <f t="shared" si="0"/>
        <v>0.72339229872</v>
      </c>
      <c r="F52" s="74">
        <f t="shared" si="1"/>
        <v>0.012765746448</v>
      </c>
      <c r="G52" s="74">
        <f t="shared" si="2"/>
        <v>0</v>
      </c>
      <c r="H52" s="74">
        <f t="shared" si="3"/>
        <v>0.3315180683745265</v>
      </c>
      <c r="I52" s="74">
        <f t="shared" si="4"/>
        <v>3.016971410544</v>
      </c>
      <c r="J52" s="74">
        <f t="shared" si="10"/>
        <v>6.2122719320865265</v>
      </c>
      <c r="K52" s="70">
        <v>40</v>
      </c>
      <c r="L52" s="74">
        <f t="shared" si="5"/>
        <v>2.4849087728346104</v>
      </c>
      <c r="M52" s="74">
        <f t="shared" si="11"/>
        <v>8.697180704921138</v>
      </c>
      <c r="N52" s="74">
        <f t="shared" si="6"/>
        <v>0.4348590352460569</v>
      </c>
      <c r="O52" s="74">
        <f t="shared" si="7"/>
        <v>9.132039740167194</v>
      </c>
      <c r="P52" s="75">
        <f t="shared" si="8"/>
        <v>0</v>
      </c>
      <c r="Q52" s="29">
        <v>38000</v>
      </c>
      <c r="R52" s="33">
        <v>29950</v>
      </c>
      <c r="S52" s="1">
        <v>59100</v>
      </c>
    </row>
    <row r="53" spans="1:19" ht="13.5" customHeight="1">
      <c r="A53" s="19" t="s">
        <v>95</v>
      </c>
      <c r="B53" s="66" t="s">
        <v>96</v>
      </c>
      <c r="C53" s="73">
        <f>'З.Плата'!O47</f>
        <v>0.20865599999999995</v>
      </c>
      <c r="D53" s="74">
        <f t="shared" si="9"/>
        <v>0.05550249599999999</v>
      </c>
      <c r="E53" s="74">
        <f t="shared" si="0"/>
        <v>0.08981388863999999</v>
      </c>
      <c r="F53" s="74">
        <f t="shared" si="1"/>
        <v>0.001584950976</v>
      </c>
      <c r="G53" s="74">
        <f t="shared" si="2"/>
        <v>0</v>
      </c>
      <c r="H53" s="74">
        <f t="shared" si="3"/>
        <v>0.04116013804380086</v>
      </c>
      <c r="I53" s="74">
        <f t="shared" si="4"/>
        <v>0.37457674732799995</v>
      </c>
      <c r="J53" s="74">
        <f t="shared" si="10"/>
        <v>0.7712942209878008</v>
      </c>
      <c r="K53" s="70">
        <v>45</v>
      </c>
      <c r="L53" s="74">
        <f t="shared" si="5"/>
        <v>0.34708239944451036</v>
      </c>
      <c r="M53" s="74">
        <f t="shared" si="11"/>
        <v>1.1183766204323111</v>
      </c>
      <c r="N53" s="74">
        <f t="shared" si="6"/>
        <v>0.05591883102161556</v>
      </c>
      <c r="O53" s="74">
        <f t="shared" si="7"/>
        <v>1.1742954514539268</v>
      </c>
      <c r="P53" s="75">
        <f t="shared" si="8"/>
        <v>0</v>
      </c>
      <c r="Q53" s="29">
        <v>4750</v>
      </c>
      <c r="R53" s="33">
        <v>3700</v>
      </c>
      <c r="S53" s="1">
        <v>7350</v>
      </c>
    </row>
    <row r="54" spans="1:19" ht="13.5" customHeight="1">
      <c r="A54" s="19" t="s">
        <v>133</v>
      </c>
      <c r="B54" s="66" t="s">
        <v>136</v>
      </c>
      <c r="C54" s="73">
        <f>'З.Плата'!O48</f>
        <v>0.169533</v>
      </c>
      <c r="D54" s="74">
        <f t="shared" si="9"/>
        <v>0.045095777999999996</v>
      </c>
      <c r="E54" s="74">
        <f t="shared" si="0"/>
        <v>0.07297378452</v>
      </c>
      <c r="F54" s="74">
        <f t="shared" si="1"/>
        <v>0.001287772668</v>
      </c>
      <c r="G54" s="74">
        <f t="shared" si="2"/>
        <v>0</v>
      </c>
      <c r="H54" s="74">
        <f t="shared" si="3"/>
        <v>0.0334426121605882</v>
      </c>
      <c r="I54" s="74">
        <f t="shared" si="4"/>
        <v>0.304343607204</v>
      </c>
      <c r="J54" s="74">
        <f t="shared" si="10"/>
        <v>0.6266765545525882</v>
      </c>
      <c r="K54" s="70">
        <v>170</v>
      </c>
      <c r="L54" s="74">
        <f t="shared" si="5"/>
        <v>1.0653501427393999</v>
      </c>
      <c r="M54" s="74">
        <f t="shared" si="11"/>
        <v>1.692026697291988</v>
      </c>
      <c r="N54" s="74">
        <f t="shared" si="6"/>
        <v>0.0846013348645994</v>
      </c>
      <c r="O54" s="74">
        <f t="shared" si="7"/>
        <v>1.7766280321565873</v>
      </c>
      <c r="P54" s="75">
        <f t="shared" si="8"/>
        <v>0</v>
      </c>
      <c r="Q54" s="29">
        <v>7700</v>
      </c>
      <c r="R54" s="33">
        <v>3000</v>
      </c>
      <c r="S54" s="1">
        <v>11900</v>
      </c>
    </row>
    <row r="55" spans="1:19" ht="13.5" customHeight="1">
      <c r="A55" s="19" t="s">
        <v>134</v>
      </c>
      <c r="B55" s="66" t="s">
        <v>137</v>
      </c>
      <c r="C55" s="73">
        <f>'З.Плата'!O49</f>
        <v>0.186732</v>
      </c>
      <c r="D55" s="74">
        <f t="shared" si="9"/>
        <v>0.049670712000000006</v>
      </c>
      <c r="E55" s="74">
        <f t="shared" si="0"/>
        <v>0.08037692208000001</v>
      </c>
      <c r="F55" s="74">
        <f t="shared" si="1"/>
        <v>0.001418416272</v>
      </c>
      <c r="G55" s="74">
        <f t="shared" si="2"/>
        <v>0</v>
      </c>
      <c r="H55" s="74">
        <f t="shared" si="3"/>
        <v>0.036835340930502954</v>
      </c>
      <c r="I55" s="74">
        <f t="shared" si="4"/>
        <v>0.335219045616</v>
      </c>
      <c r="J55" s="74">
        <f t="shared" si="10"/>
        <v>0.690252436898503</v>
      </c>
      <c r="K55" s="70">
        <v>50</v>
      </c>
      <c r="L55" s="74">
        <f t="shared" si="5"/>
        <v>0.3451262184492515</v>
      </c>
      <c r="M55" s="74">
        <f t="shared" si="11"/>
        <v>1.0353786553477544</v>
      </c>
      <c r="N55" s="74">
        <f t="shared" si="6"/>
        <v>0.051768932767387726</v>
      </c>
      <c r="O55" s="74">
        <f t="shared" si="7"/>
        <v>1.0871475881151422</v>
      </c>
      <c r="P55" s="75">
        <f t="shared" si="8"/>
        <v>0</v>
      </c>
      <c r="Q55" s="29">
        <v>4250</v>
      </c>
      <c r="R55" s="33">
        <v>3350</v>
      </c>
      <c r="S55" s="1">
        <v>6550</v>
      </c>
    </row>
    <row r="56" spans="1:19" ht="24.75" customHeight="1">
      <c r="A56" s="19" t="s">
        <v>135</v>
      </c>
      <c r="B56" s="66" t="s">
        <v>138</v>
      </c>
      <c r="C56" s="73">
        <f>'З.Плата'!O50</f>
        <v>0.373464</v>
      </c>
      <c r="D56" s="74">
        <f t="shared" si="9"/>
        <v>0.09934142400000001</v>
      </c>
      <c r="E56" s="74">
        <f t="shared" si="0"/>
        <v>0.16075384416000002</v>
      </c>
      <c r="F56" s="74">
        <f t="shared" si="1"/>
        <v>0.002836832544</v>
      </c>
      <c r="G56" s="74">
        <f t="shared" si="2"/>
        <v>0</v>
      </c>
      <c r="H56" s="74">
        <f t="shared" si="3"/>
        <v>0.07367068186100591</v>
      </c>
      <c r="I56" s="74">
        <f t="shared" si="4"/>
        <v>0.670438091232</v>
      </c>
      <c r="J56" s="74">
        <f t="shared" si="10"/>
        <v>1.380504873797006</v>
      </c>
      <c r="K56" s="70">
        <v>50</v>
      </c>
      <c r="L56" s="74">
        <f t="shared" si="5"/>
        <v>0.690252436898503</v>
      </c>
      <c r="M56" s="74">
        <f t="shared" si="11"/>
        <v>2.070757310695509</v>
      </c>
      <c r="N56" s="74">
        <f t="shared" si="6"/>
        <v>0.10353786553477545</v>
      </c>
      <c r="O56" s="74">
        <f t="shared" si="7"/>
        <v>2.1742951762302845</v>
      </c>
      <c r="P56" s="75">
        <f t="shared" si="8"/>
        <v>0</v>
      </c>
      <c r="Q56" s="29">
        <v>7400</v>
      </c>
      <c r="R56" s="33">
        <v>6650</v>
      </c>
      <c r="S56" s="1">
        <v>13150</v>
      </c>
    </row>
    <row r="57" spans="1:19" ht="13.5" customHeight="1">
      <c r="A57" s="19" t="s">
        <v>97</v>
      </c>
      <c r="B57" s="66" t="s">
        <v>98</v>
      </c>
      <c r="C57" s="73">
        <f>'З.Плата'!O51</f>
        <v>1.0054799999999997</v>
      </c>
      <c r="D57" s="74">
        <f t="shared" si="9"/>
        <v>0.2674576799999999</v>
      </c>
      <c r="E57" s="74">
        <f t="shared" si="0"/>
        <v>0.4327988111999999</v>
      </c>
      <c r="F57" s="74">
        <f t="shared" si="1"/>
        <v>0.007637626079999998</v>
      </c>
      <c r="G57" s="74">
        <f t="shared" si="2"/>
        <v>0</v>
      </c>
      <c r="H57" s="74">
        <f t="shared" si="3"/>
        <v>0.1983441434719389</v>
      </c>
      <c r="I57" s="74">
        <f t="shared" si="4"/>
        <v>1.8050256302399994</v>
      </c>
      <c r="J57" s="74">
        <f t="shared" si="10"/>
        <v>3.716743890991938</v>
      </c>
      <c r="K57" s="70">
        <v>25</v>
      </c>
      <c r="L57" s="74">
        <f t="shared" si="5"/>
        <v>0.9291859727479845</v>
      </c>
      <c r="M57" s="74">
        <f t="shared" si="11"/>
        <v>4.645929863739923</v>
      </c>
      <c r="N57" s="74">
        <f t="shared" si="6"/>
        <v>0.23229649318699616</v>
      </c>
      <c r="O57" s="74">
        <f t="shared" si="7"/>
        <v>4.878226356926919</v>
      </c>
      <c r="P57" s="75">
        <f t="shared" si="8"/>
        <v>0</v>
      </c>
      <c r="Q57" s="29">
        <v>13150</v>
      </c>
      <c r="R57" s="33">
        <v>17900</v>
      </c>
      <c r="S57" s="1">
        <v>29700</v>
      </c>
    </row>
    <row r="58" spans="1:19" ht="13.5" customHeight="1">
      <c r="A58" s="19" t="s">
        <v>139</v>
      </c>
      <c r="B58" s="66" t="s">
        <v>140</v>
      </c>
      <c r="C58" s="73">
        <f>'З.Плата'!O52</f>
        <v>0.229824</v>
      </c>
      <c r="D58" s="74">
        <f t="shared" si="9"/>
        <v>0.061133184</v>
      </c>
      <c r="E58" s="74">
        <f t="shared" si="0"/>
        <v>0.09892544256000001</v>
      </c>
      <c r="F58" s="74">
        <f t="shared" si="1"/>
        <v>0.001745743104</v>
      </c>
      <c r="G58" s="74">
        <f t="shared" si="2"/>
        <v>0</v>
      </c>
      <c r="H58" s="74">
        <f t="shared" si="3"/>
        <v>0.04533580422215747</v>
      </c>
      <c r="I58" s="74">
        <f t="shared" si="4"/>
        <v>0.41257728691199996</v>
      </c>
      <c r="J58" s="74">
        <f t="shared" si="10"/>
        <v>0.8495414607981574</v>
      </c>
      <c r="K58" s="70">
        <v>55</v>
      </c>
      <c r="L58" s="74">
        <f t="shared" si="5"/>
        <v>0.4672478034389866</v>
      </c>
      <c r="M58" s="74">
        <f t="shared" si="11"/>
        <v>1.316789264237144</v>
      </c>
      <c r="N58" s="74">
        <f t="shared" si="6"/>
        <v>0.0658394632118572</v>
      </c>
      <c r="O58" s="74">
        <f t="shared" si="7"/>
        <v>1.3826287274490012</v>
      </c>
      <c r="P58" s="75">
        <f t="shared" si="8"/>
        <v>0</v>
      </c>
      <c r="Q58" s="29">
        <v>4400</v>
      </c>
      <c r="R58" s="33">
        <v>4100</v>
      </c>
      <c r="S58" s="1">
        <v>8100</v>
      </c>
    </row>
    <row r="59" spans="1:19" ht="13.5" customHeight="1">
      <c r="A59" s="19" t="s">
        <v>99</v>
      </c>
      <c r="B59" s="66" t="s">
        <v>100</v>
      </c>
      <c r="C59" s="73">
        <f>'З.Плата'!O53</f>
        <v>0.06520499999999999</v>
      </c>
      <c r="D59" s="74">
        <f t="shared" si="9"/>
        <v>0.017344529999999997</v>
      </c>
      <c r="E59" s="74">
        <f t="shared" si="0"/>
        <v>0.028066840199999995</v>
      </c>
      <c r="F59" s="74">
        <f t="shared" si="1"/>
        <v>0.0004952971799999999</v>
      </c>
      <c r="G59" s="74">
        <f t="shared" si="2"/>
        <v>0</v>
      </c>
      <c r="H59" s="74">
        <f t="shared" si="3"/>
        <v>0.012862543138687767</v>
      </c>
      <c r="I59" s="74">
        <f t="shared" si="4"/>
        <v>0.11705523353999997</v>
      </c>
      <c r="J59" s="74">
        <f t="shared" si="10"/>
        <v>0.2410294440586877</v>
      </c>
      <c r="K59" s="70">
        <v>75</v>
      </c>
      <c r="L59" s="74">
        <f t="shared" si="5"/>
        <v>0.18077208304401576</v>
      </c>
      <c r="M59" s="74">
        <f t="shared" si="11"/>
        <v>0.42180152710270347</v>
      </c>
      <c r="N59" s="74">
        <f t="shared" si="6"/>
        <v>0.021090076355135174</v>
      </c>
      <c r="O59" s="74">
        <f t="shared" si="7"/>
        <v>0.4428916034578386</v>
      </c>
      <c r="P59" s="75">
        <f t="shared" si="8"/>
        <v>0</v>
      </c>
      <c r="Q59" s="29">
        <v>1300</v>
      </c>
      <c r="R59" s="33">
        <v>1150</v>
      </c>
      <c r="S59" s="1">
        <v>2300</v>
      </c>
    </row>
    <row r="60" spans="1:19" ht="13.5" customHeight="1">
      <c r="A60" s="19" t="s">
        <v>101</v>
      </c>
      <c r="B60" s="66" t="s">
        <v>102</v>
      </c>
      <c r="C60" s="73">
        <f>'З.Плата'!O54</f>
        <v>0.06520499999999999</v>
      </c>
      <c r="D60" s="74">
        <f t="shared" si="9"/>
        <v>0.017344529999999997</v>
      </c>
      <c r="E60" s="74">
        <f t="shared" si="0"/>
        <v>0.028066840199999995</v>
      </c>
      <c r="F60" s="74">
        <f t="shared" si="1"/>
        <v>0.0004952971799999999</v>
      </c>
      <c r="G60" s="74">
        <f t="shared" si="2"/>
        <v>0</v>
      </c>
      <c r="H60" s="74">
        <f t="shared" si="3"/>
        <v>0.012862543138687767</v>
      </c>
      <c r="I60" s="74">
        <f t="shared" si="4"/>
        <v>0.11705523353999997</v>
      </c>
      <c r="J60" s="74">
        <f t="shared" si="10"/>
        <v>0.2410294440586877</v>
      </c>
      <c r="K60" s="70">
        <v>75</v>
      </c>
      <c r="L60" s="74">
        <f t="shared" si="5"/>
        <v>0.18077208304401576</v>
      </c>
      <c r="M60" s="74">
        <f t="shared" si="11"/>
        <v>0.42180152710270347</v>
      </c>
      <c r="N60" s="74">
        <f t="shared" si="6"/>
        <v>0.021090076355135174</v>
      </c>
      <c r="O60" s="74">
        <f t="shared" si="7"/>
        <v>0.4428916034578386</v>
      </c>
      <c r="P60" s="75">
        <f t="shared" si="8"/>
        <v>0</v>
      </c>
      <c r="Q60" s="29">
        <v>750</v>
      </c>
      <c r="R60" s="33">
        <v>1150</v>
      </c>
      <c r="S60" s="1">
        <v>2300</v>
      </c>
    </row>
    <row r="61" spans="1:19" ht="23.25" customHeight="1">
      <c r="A61" s="19" t="s">
        <v>141</v>
      </c>
      <c r="B61" s="66" t="s">
        <v>142</v>
      </c>
      <c r="C61" s="73">
        <f>'З.Плата'!O55</f>
        <v>0.06520499999999999</v>
      </c>
      <c r="D61" s="74">
        <f t="shared" si="9"/>
        <v>0.017344529999999997</v>
      </c>
      <c r="E61" s="74">
        <f t="shared" si="0"/>
        <v>0.028066840199999995</v>
      </c>
      <c r="F61" s="74">
        <f t="shared" si="1"/>
        <v>0.0004952971799999999</v>
      </c>
      <c r="G61" s="74">
        <f t="shared" si="2"/>
        <v>0</v>
      </c>
      <c r="H61" s="74">
        <f t="shared" si="3"/>
        <v>0.012862543138687767</v>
      </c>
      <c r="I61" s="74">
        <f t="shared" si="4"/>
        <v>0.11705523353999997</v>
      </c>
      <c r="J61" s="74">
        <f t="shared" si="10"/>
        <v>0.2410294440586877</v>
      </c>
      <c r="K61" s="70">
        <v>75</v>
      </c>
      <c r="L61" s="74">
        <f t="shared" si="5"/>
        <v>0.18077208304401576</v>
      </c>
      <c r="M61" s="74">
        <f t="shared" si="11"/>
        <v>0.42180152710270347</v>
      </c>
      <c r="N61" s="74">
        <f t="shared" si="6"/>
        <v>0.021090076355135174</v>
      </c>
      <c r="O61" s="74">
        <f t="shared" si="7"/>
        <v>0.4428916034578386</v>
      </c>
      <c r="P61" s="75">
        <f t="shared" si="8"/>
        <v>0</v>
      </c>
      <c r="Q61" s="29">
        <v>1300</v>
      </c>
      <c r="R61" s="33">
        <v>1150</v>
      </c>
      <c r="S61" s="1">
        <v>2300</v>
      </c>
    </row>
    <row r="62" spans="1:19" ht="13.5" customHeight="1">
      <c r="A62" s="19" t="s">
        <v>143</v>
      </c>
      <c r="B62" s="66" t="s">
        <v>144</v>
      </c>
      <c r="C62" s="73">
        <f>'З.Плата'!O56</f>
        <v>0.286902</v>
      </c>
      <c r="D62" s="74">
        <f t="shared" si="9"/>
        <v>0.076315932</v>
      </c>
      <c r="E62" s="74">
        <f t="shared" si="0"/>
        <v>0.12349409688</v>
      </c>
      <c r="F62" s="74">
        <f t="shared" si="1"/>
        <v>0.002179307592</v>
      </c>
      <c r="G62" s="74">
        <f t="shared" si="2"/>
        <v>0</v>
      </c>
      <c r="H62" s="74">
        <f t="shared" si="3"/>
        <v>0.05659518981022618</v>
      </c>
      <c r="I62" s="74">
        <f t="shared" si="4"/>
        <v>0.515043027576</v>
      </c>
      <c r="J62" s="74">
        <f t="shared" si="10"/>
        <v>1.0605295538582262</v>
      </c>
      <c r="K62" s="70">
        <v>150</v>
      </c>
      <c r="L62" s="74">
        <f t="shared" si="5"/>
        <v>1.5907943307873393</v>
      </c>
      <c r="M62" s="74">
        <f t="shared" si="11"/>
        <v>2.6513238846455653</v>
      </c>
      <c r="N62" s="74">
        <f t="shared" si="6"/>
        <v>0.13256619423227828</v>
      </c>
      <c r="O62" s="74">
        <f t="shared" si="7"/>
        <v>2.783890078877844</v>
      </c>
      <c r="P62" s="75">
        <f t="shared" si="8"/>
        <v>0</v>
      </c>
      <c r="Q62" s="29">
        <v>10100</v>
      </c>
      <c r="R62" s="33">
        <v>5100</v>
      </c>
      <c r="S62" s="1">
        <v>14900</v>
      </c>
    </row>
    <row r="63" spans="1:19" ht="13.5" customHeight="1">
      <c r="A63" s="19" t="s">
        <v>103</v>
      </c>
      <c r="B63" s="66" t="s">
        <v>104</v>
      </c>
      <c r="C63" s="73">
        <f>'З.Плата'!O57</f>
        <v>0.06520499999999999</v>
      </c>
      <c r="D63" s="74">
        <f t="shared" si="9"/>
        <v>0.017344529999999997</v>
      </c>
      <c r="E63" s="74">
        <f t="shared" si="0"/>
        <v>0.028066840199999995</v>
      </c>
      <c r="F63" s="74">
        <f t="shared" si="1"/>
        <v>0.0004952971799999999</v>
      </c>
      <c r="G63" s="74">
        <f t="shared" si="2"/>
        <v>0</v>
      </c>
      <c r="H63" s="74">
        <f t="shared" si="3"/>
        <v>0.012862543138687767</v>
      </c>
      <c r="I63" s="74">
        <f t="shared" si="4"/>
        <v>0.11705523353999997</v>
      </c>
      <c r="J63" s="74">
        <f t="shared" si="10"/>
        <v>0.2410294440586877</v>
      </c>
      <c r="K63" s="70">
        <v>160</v>
      </c>
      <c r="L63" s="74">
        <f t="shared" si="5"/>
        <v>0.3856471104939003</v>
      </c>
      <c r="M63" s="74">
        <f t="shared" si="11"/>
        <v>0.6266765545525881</v>
      </c>
      <c r="N63" s="74">
        <f t="shared" si="6"/>
        <v>0.0313338277276294</v>
      </c>
      <c r="O63" s="74">
        <f t="shared" si="7"/>
        <v>0.6580103822802175</v>
      </c>
      <c r="P63" s="75">
        <f t="shared" si="8"/>
        <v>0</v>
      </c>
      <c r="Q63" s="29">
        <v>2400</v>
      </c>
      <c r="R63" s="33">
        <v>1150</v>
      </c>
      <c r="S63" s="1">
        <v>3500</v>
      </c>
    </row>
    <row r="64" spans="1:19" ht="27" customHeight="1">
      <c r="A64" s="19" t="s">
        <v>152</v>
      </c>
      <c r="B64" s="68" t="s">
        <v>149</v>
      </c>
      <c r="C64" s="73">
        <f>'З.Плата'!O58</f>
        <v>0.036949499999999996</v>
      </c>
      <c r="D64" s="74">
        <f t="shared" si="9"/>
        <v>0.009828567</v>
      </c>
      <c r="E64" s="74">
        <f t="shared" si="0"/>
        <v>0.01590454278</v>
      </c>
      <c r="F64" s="74">
        <f t="shared" si="1"/>
        <v>0.00028066840199999994</v>
      </c>
      <c r="G64" s="74">
        <f t="shared" si="2"/>
        <v>0</v>
      </c>
      <c r="H64" s="74">
        <f t="shared" si="3"/>
        <v>0.007288774445256402</v>
      </c>
      <c r="I64" s="74">
        <f t="shared" si="4"/>
        <v>0.06633129900599999</v>
      </c>
      <c r="J64" s="74">
        <f t="shared" si="10"/>
        <v>0.1365833516332564</v>
      </c>
      <c r="K64" s="70">
        <v>100</v>
      </c>
      <c r="L64" s="74">
        <f t="shared" si="5"/>
        <v>0.1365833516332564</v>
      </c>
      <c r="M64" s="74">
        <f t="shared" si="11"/>
        <v>0.2731667032665128</v>
      </c>
      <c r="N64" s="74">
        <f t="shared" si="6"/>
        <v>0.013658335163325642</v>
      </c>
      <c r="O64" s="74">
        <f>M64+N64</f>
        <v>0.2868250384298385</v>
      </c>
      <c r="P64" s="75">
        <f t="shared" si="8"/>
        <v>0</v>
      </c>
      <c r="Q64" s="29">
        <v>800</v>
      </c>
      <c r="R64" s="33">
        <v>650</v>
      </c>
      <c r="S64" s="1">
        <v>1400</v>
      </c>
    </row>
    <row r="65" spans="2:16" ht="10.5" customHeight="1" hidden="1">
      <c r="B65" s="69"/>
      <c r="C65" s="67">
        <f>'З.Плата'!O59</f>
        <v>0</v>
      </c>
      <c r="D65" s="69"/>
      <c r="E65" s="69"/>
      <c r="F65" s="69"/>
      <c r="G65" s="69"/>
      <c r="H65" s="54">
        <f>83417/2160611*C65</f>
        <v>0</v>
      </c>
      <c r="I65" s="54">
        <f>C65*1.54</f>
        <v>0</v>
      </c>
      <c r="J65" s="69"/>
      <c r="K65" s="69"/>
      <c r="L65" s="69"/>
      <c r="M65" s="69"/>
      <c r="N65" s="69"/>
      <c r="O65" s="69"/>
      <c r="P65" s="69"/>
    </row>
    <row r="66" spans="2:16" ht="12.75">
      <c r="B66" s="69"/>
      <c r="C66" s="84" t="s">
        <v>182</v>
      </c>
      <c r="D66" s="84"/>
      <c r="E66" s="84"/>
      <c r="F66" s="84"/>
      <c r="G66" s="84"/>
      <c r="H66" s="84"/>
      <c r="I66" s="84"/>
      <c r="J66" s="84"/>
      <c r="K66" s="84"/>
      <c r="L66" s="84"/>
      <c r="M66" s="69"/>
      <c r="N66" s="69"/>
      <c r="O66" s="69"/>
      <c r="P66" s="69"/>
    </row>
    <row r="68" spans="16:17" ht="12.75">
      <c r="P68" s="20">
        <f>SUM(P12:P65)</f>
        <v>0</v>
      </c>
      <c r="Q68" s="20">
        <f>SUM(Q12:Q64)</f>
        <v>1575950</v>
      </c>
    </row>
    <row r="73" ht="12.75">
      <c r="G73" s="1">
        <f>44794/1448002*C12</f>
        <v>0.00968217260473397</v>
      </c>
    </row>
  </sheetData>
  <sheetProtection/>
  <mergeCells count="25">
    <mergeCell ref="A10:A11"/>
    <mergeCell ref="B10:B11"/>
    <mergeCell ref="C10:C11"/>
    <mergeCell ref="D10:D11"/>
    <mergeCell ref="K10:K11"/>
    <mergeCell ref="F10:F11"/>
    <mergeCell ref="L1:N1"/>
    <mergeCell ref="L4:N4"/>
    <mergeCell ref="E5:J5"/>
    <mergeCell ref="M10:M11"/>
    <mergeCell ref="N10:N11"/>
    <mergeCell ref="J2:N2"/>
    <mergeCell ref="J3:N3"/>
    <mergeCell ref="E6:J6"/>
    <mergeCell ref="E7:J7"/>
    <mergeCell ref="E8:J8"/>
    <mergeCell ref="O10:O11"/>
    <mergeCell ref="P10:P11"/>
    <mergeCell ref="C66:L66"/>
    <mergeCell ref="G10:G11"/>
    <mergeCell ref="H10:H11"/>
    <mergeCell ref="I10:I11"/>
    <mergeCell ref="J10:J11"/>
    <mergeCell ref="E10:E11"/>
    <mergeCell ref="L10:L11"/>
  </mergeCells>
  <printOptions/>
  <pageMargins left="0.3937007874015748" right="0" top="0.984251968503937" bottom="0.984251968503937" header="0.5118110236220472" footer="0.5118110236220472"/>
  <pageSetup horizontalDpi="600" verticalDpi="600" orientation="landscape" paperSize="9" scale="78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10"/>
  <sheetViews>
    <sheetView tabSelected="1" zoomScaleSheetLayoutView="100" zoomScalePageLayoutView="0" workbookViewId="0" topLeftCell="A1">
      <selection activeCell="A45" sqref="A45"/>
    </sheetView>
  </sheetViews>
  <sheetFormatPr defaultColWidth="9.00390625" defaultRowHeight="12.75"/>
  <cols>
    <col min="2" max="2" width="50.875" style="0" customWidth="1"/>
    <col min="3" max="3" width="0.12890625" style="0" customWidth="1"/>
    <col min="4" max="4" width="13.875" style="0" customWidth="1"/>
    <col min="5" max="5" width="0.12890625" style="0" hidden="1" customWidth="1"/>
    <col min="6" max="6" width="0.2421875" style="0" hidden="1" customWidth="1"/>
    <col min="7" max="7" width="5.875" style="0" hidden="1" customWidth="1"/>
    <col min="8" max="8" width="4.375" style="0" hidden="1" customWidth="1"/>
    <col min="9" max="9" width="4.875" style="0" hidden="1" customWidth="1"/>
    <col min="10" max="10" width="5.625" style="0" hidden="1" customWidth="1"/>
    <col min="11" max="11" width="4.25390625" style="0" hidden="1" customWidth="1"/>
    <col min="12" max="12" width="4.375" style="0" hidden="1" customWidth="1"/>
    <col min="13" max="13" width="4.00390625" style="0" hidden="1" customWidth="1"/>
    <col min="14" max="14" width="4.125" style="0" hidden="1" customWidth="1"/>
    <col min="15" max="15" width="4.00390625" style="0" hidden="1" customWidth="1"/>
    <col min="16" max="16" width="5.125" style="0" hidden="1" customWidth="1"/>
    <col min="17" max="17" width="5.25390625" style="0" hidden="1" customWidth="1"/>
    <col min="18" max="18" width="4.375" style="0" hidden="1" customWidth="1"/>
    <col min="19" max="19" width="5.375" style="0" hidden="1" customWidth="1"/>
    <col min="20" max="20" width="5.00390625" style="0" hidden="1" customWidth="1"/>
    <col min="21" max="21" width="4.25390625" style="0" hidden="1" customWidth="1"/>
    <col min="22" max="22" width="4.125" style="0" hidden="1" customWidth="1"/>
    <col min="23" max="23" width="5.00390625" style="0" hidden="1" customWidth="1"/>
    <col min="24" max="25" width="5.125" style="0" hidden="1" customWidth="1"/>
    <col min="26" max="26" width="4.375" style="0" hidden="1" customWidth="1"/>
    <col min="27" max="27" width="8.875" style="0" hidden="1" customWidth="1"/>
    <col min="28" max="28" width="7.625" style="0" hidden="1" customWidth="1"/>
    <col min="29" max="29" width="15.375" style="0" customWidth="1"/>
    <col min="31" max="32" width="0" style="0" hidden="1" customWidth="1"/>
  </cols>
  <sheetData>
    <row r="1" spans="2:30" ht="15">
      <c r="B1" s="21" t="s">
        <v>170</v>
      </c>
      <c r="D1" s="93" t="s">
        <v>185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</row>
    <row r="2" spans="1:29" ht="14.25">
      <c r="A2" s="96" t="s">
        <v>145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</row>
    <row r="3" spans="1:29" ht="14.25">
      <c r="A3" s="96" t="s">
        <v>213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</row>
    <row r="4" spans="1:29" ht="14.25">
      <c r="A4" s="96" t="s">
        <v>183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</row>
    <row r="5" spans="1:29" ht="14.25">
      <c r="A5" s="96" t="s">
        <v>146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</row>
    <row r="6" spans="1:29" ht="0.7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</row>
    <row r="7" spans="1:29" s="38" customFormat="1" ht="18" customHeight="1">
      <c r="A7" s="42" t="s">
        <v>5</v>
      </c>
      <c r="B7" s="43" t="s">
        <v>6</v>
      </c>
      <c r="C7" s="43"/>
      <c r="D7" s="43" t="s">
        <v>151</v>
      </c>
      <c r="E7" s="43" t="s">
        <v>153</v>
      </c>
      <c r="F7" s="43" t="s">
        <v>154</v>
      </c>
      <c r="G7" s="43" t="s">
        <v>155</v>
      </c>
      <c r="H7" s="43" t="s">
        <v>156</v>
      </c>
      <c r="I7" s="43" t="s">
        <v>157</v>
      </c>
      <c r="J7" s="43" t="s">
        <v>158</v>
      </c>
      <c r="K7" s="43" t="s">
        <v>164</v>
      </c>
      <c r="L7" s="43" t="s">
        <v>159</v>
      </c>
      <c r="M7" s="43" t="s">
        <v>160</v>
      </c>
      <c r="N7" s="43" t="s">
        <v>161</v>
      </c>
      <c r="O7" s="43" t="s">
        <v>162</v>
      </c>
      <c r="P7" s="43" t="s">
        <v>153</v>
      </c>
      <c r="Q7" s="43" t="s">
        <v>163</v>
      </c>
      <c r="R7" s="44" t="s">
        <v>147</v>
      </c>
      <c r="S7" s="44" t="s">
        <v>148</v>
      </c>
      <c r="T7" s="44" t="s">
        <v>167</v>
      </c>
      <c r="U7" s="44" t="s">
        <v>168</v>
      </c>
      <c r="V7" s="45"/>
      <c r="W7" s="45"/>
      <c r="X7" s="45">
        <v>2011</v>
      </c>
      <c r="Y7" s="46" t="s">
        <v>168</v>
      </c>
      <c r="Z7" s="45"/>
      <c r="AA7" s="47" t="s">
        <v>169</v>
      </c>
      <c r="AB7" s="48" t="str">
        <f>AA7</f>
        <v>Цена</v>
      </c>
      <c r="AC7" s="48" t="str">
        <f>AB7</f>
        <v>Цена</v>
      </c>
    </row>
    <row r="8" spans="1:29" ht="15" customHeight="1">
      <c r="A8" s="49"/>
      <c r="B8" s="77" t="s">
        <v>184</v>
      </c>
      <c r="C8" s="50"/>
      <c r="D8" s="51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3"/>
      <c r="R8" s="54"/>
      <c r="S8" s="55"/>
      <c r="T8" s="55"/>
      <c r="U8" s="55"/>
      <c r="V8" s="56"/>
      <c r="W8" s="57"/>
      <c r="X8" s="57"/>
      <c r="Y8" s="58"/>
      <c r="Z8" s="59"/>
      <c r="AA8" s="57"/>
      <c r="AB8" s="71"/>
      <c r="AC8" s="79"/>
    </row>
    <row r="9" spans="1:29" ht="15" customHeight="1">
      <c r="A9" s="49" t="s">
        <v>194</v>
      </c>
      <c r="B9" s="78" t="s">
        <v>188</v>
      </c>
      <c r="C9" s="50"/>
      <c r="D9" s="60" t="s">
        <v>186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/>
      <c r="R9" s="54"/>
      <c r="S9" s="55"/>
      <c r="T9" s="55"/>
      <c r="U9" s="55"/>
      <c r="V9" s="56"/>
      <c r="W9" s="57"/>
      <c r="X9" s="57"/>
      <c r="Y9" s="58"/>
      <c r="Z9" s="59"/>
      <c r="AA9" s="57"/>
      <c r="AB9" s="71"/>
      <c r="AC9" s="79">
        <v>4</v>
      </c>
    </row>
    <row r="10" spans="1:29" ht="15" customHeight="1">
      <c r="A10" s="49" t="s">
        <v>195</v>
      </c>
      <c r="B10" s="76" t="s">
        <v>187</v>
      </c>
      <c r="C10" s="50"/>
      <c r="D10" s="60" t="s">
        <v>186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3"/>
      <c r="R10" s="54"/>
      <c r="S10" s="55"/>
      <c r="T10" s="55"/>
      <c r="U10" s="55"/>
      <c r="V10" s="56"/>
      <c r="W10" s="57"/>
      <c r="X10" s="57"/>
      <c r="Y10" s="58"/>
      <c r="Z10" s="59"/>
      <c r="AA10" s="57"/>
      <c r="AB10" s="71"/>
      <c r="AC10" s="79">
        <v>8</v>
      </c>
    </row>
    <row r="11" spans="1:29" ht="15" customHeight="1">
      <c r="A11" s="49" t="s">
        <v>196</v>
      </c>
      <c r="B11" s="78" t="s">
        <v>189</v>
      </c>
      <c r="C11" s="50"/>
      <c r="D11" s="60" t="s">
        <v>186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3"/>
      <c r="R11" s="54"/>
      <c r="S11" s="55"/>
      <c r="T11" s="55"/>
      <c r="U11" s="55"/>
      <c r="V11" s="56"/>
      <c r="W11" s="57"/>
      <c r="X11" s="57"/>
      <c r="Y11" s="58"/>
      <c r="Z11" s="59"/>
      <c r="AA11" s="57"/>
      <c r="AB11" s="71"/>
      <c r="AC11" s="79">
        <v>0.5</v>
      </c>
    </row>
    <row r="12" spans="1:29" ht="15" customHeight="1">
      <c r="A12" s="49" t="s">
        <v>197</v>
      </c>
      <c r="B12" s="76" t="s">
        <v>190</v>
      </c>
      <c r="C12" s="50"/>
      <c r="D12" s="60" t="s">
        <v>186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3"/>
      <c r="R12" s="54"/>
      <c r="S12" s="55"/>
      <c r="T12" s="55"/>
      <c r="U12" s="55"/>
      <c r="V12" s="56"/>
      <c r="W12" s="57"/>
      <c r="X12" s="57"/>
      <c r="Y12" s="58"/>
      <c r="Z12" s="59"/>
      <c r="AA12" s="57"/>
      <c r="AB12" s="71"/>
      <c r="AC12" s="79">
        <v>1.5</v>
      </c>
    </row>
    <row r="13" spans="1:29" ht="15" customHeight="1">
      <c r="A13" s="49" t="s">
        <v>198</v>
      </c>
      <c r="B13" s="50" t="s">
        <v>191</v>
      </c>
      <c r="C13" s="50"/>
      <c r="D13" s="60" t="s">
        <v>186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3"/>
      <c r="R13" s="54"/>
      <c r="S13" s="55"/>
      <c r="T13" s="55"/>
      <c r="U13" s="55"/>
      <c r="V13" s="56"/>
      <c r="W13" s="57"/>
      <c r="X13" s="62"/>
      <c r="Y13" s="58"/>
      <c r="Z13" s="59"/>
      <c r="AA13" s="57"/>
      <c r="AB13" s="71"/>
      <c r="AC13" s="79">
        <v>9</v>
      </c>
    </row>
    <row r="14" spans="1:29" ht="15" customHeight="1">
      <c r="A14" s="49" t="s">
        <v>199</v>
      </c>
      <c r="B14" s="50" t="s">
        <v>192</v>
      </c>
      <c r="C14" s="50"/>
      <c r="D14" s="60" t="s">
        <v>186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3"/>
      <c r="R14" s="54"/>
      <c r="S14" s="55"/>
      <c r="T14" s="55"/>
      <c r="U14" s="55"/>
      <c r="V14" s="56"/>
      <c r="W14" s="57"/>
      <c r="X14" s="57"/>
      <c r="Y14" s="58"/>
      <c r="Z14" s="59"/>
      <c r="AA14" s="57"/>
      <c r="AB14" s="71"/>
      <c r="AC14" s="79">
        <v>4</v>
      </c>
    </row>
    <row r="15" spans="1:29" ht="15" customHeight="1">
      <c r="A15" s="49" t="s">
        <v>200</v>
      </c>
      <c r="B15" s="50" t="s">
        <v>193</v>
      </c>
      <c r="C15" s="50"/>
      <c r="D15" s="60" t="s">
        <v>186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  <c r="R15" s="54"/>
      <c r="S15" s="55"/>
      <c r="T15" s="55"/>
      <c r="U15" s="55"/>
      <c r="V15" s="56"/>
      <c r="W15" s="57"/>
      <c r="X15" s="57"/>
      <c r="Y15" s="58"/>
      <c r="Z15" s="59"/>
      <c r="AA15" s="57"/>
      <c r="AB15" s="71"/>
      <c r="AC15" s="79">
        <v>9.5</v>
      </c>
    </row>
    <row r="16" spans="1:29" ht="15" customHeight="1">
      <c r="A16" s="49" t="s">
        <v>203</v>
      </c>
      <c r="B16" s="76" t="s">
        <v>201</v>
      </c>
      <c r="C16" s="50"/>
      <c r="D16" s="60" t="s">
        <v>186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3"/>
      <c r="R16" s="54"/>
      <c r="S16" s="55"/>
      <c r="T16" s="55"/>
      <c r="U16" s="55"/>
      <c r="V16" s="56"/>
      <c r="W16" s="57"/>
      <c r="X16" s="57"/>
      <c r="Y16" s="58"/>
      <c r="Z16" s="59"/>
      <c r="AA16" s="57"/>
      <c r="AB16" s="71"/>
      <c r="AC16" s="79">
        <v>14.5</v>
      </c>
    </row>
    <row r="17" spans="1:29" ht="15" customHeight="1">
      <c r="A17" s="49" t="s">
        <v>204</v>
      </c>
      <c r="B17" s="50" t="s">
        <v>202</v>
      </c>
      <c r="C17" s="50"/>
      <c r="D17" s="60" t="s">
        <v>186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3"/>
      <c r="R17" s="54"/>
      <c r="S17" s="55"/>
      <c r="T17" s="55"/>
      <c r="U17" s="55"/>
      <c r="V17" s="56"/>
      <c r="W17" s="57"/>
      <c r="X17" s="57"/>
      <c r="Y17" s="58"/>
      <c r="Z17" s="59"/>
      <c r="AA17" s="57"/>
      <c r="AB17" s="71"/>
      <c r="AC17" s="79">
        <v>10</v>
      </c>
    </row>
    <row r="18" spans="1:29" ht="15" customHeight="1">
      <c r="A18" s="49"/>
      <c r="B18" s="77" t="s">
        <v>205</v>
      </c>
      <c r="C18" s="50"/>
      <c r="D18" s="61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3"/>
      <c r="R18" s="54"/>
      <c r="S18" s="55"/>
      <c r="T18" s="55"/>
      <c r="U18" s="55"/>
      <c r="V18" s="56"/>
      <c r="W18" s="57"/>
      <c r="X18" s="57"/>
      <c r="Y18" s="58"/>
      <c r="Z18" s="59"/>
      <c r="AA18" s="57"/>
      <c r="AB18" s="71"/>
      <c r="AC18" s="79"/>
    </row>
    <row r="19" spans="1:29" ht="15" customHeight="1">
      <c r="A19" s="49" t="s">
        <v>214</v>
      </c>
      <c r="B19" s="76" t="s">
        <v>206</v>
      </c>
      <c r="C19" s="50"/>
      <c r="D19" s="61" t="s">
        <v>186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3"/>
      <c r="R19" s="54"/>
      <c r="S19" s="55"/>
      <c r="T19" s="55"/>
      <c r="U19" s="55"/>
      <c r="V19" s="56"/>
      <c r="W19" s="57"/>
      <c r="X19" s="57"/>
      <c r="Y19" s="58"/>
      <c r="Z19" s="59"/>
      <c r="AA19" s="57"/>
      <c r="AB19" s="71"/>
      <c r="AC19" s="79">
        <v>4</v>
      </c>
    </row>
    <row r="20" spans="1:29" ht="15" customHeight="1">
      <c r="A20" s="49" t="s">
        <v>215</v>
      </c>
      <c r="B20" s="76" t="s">
        <v>207</v>
      </c>
      <c r="C20" s="50"/>
      <c r="D20" s="61" t="s">
        <v>186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3"/>
      <c r="R20" s="54"/>
      <c r="S20" s="55"/>
      <c r="T20" s="55"/>
      <c r="U20" s="55"/>
      <c r="V20" s="56"/>
      <c r="W20" s="41"/>
      <c r="X20" s="41"/>
      <c r="Y20" s="58"/>
      <c r="Z20" s="59"/>
      <c r="AA20" s="57"/>
      <c r="AB20" s="71"/>
      <c r="AC20" s="79">
        <v>5.71</v>
      </c>
    </row>
    <row r="21" spans="1:29" ht="30.75" customHeight="1">
      <c r="A21" s="49" t="s">
        <v>216</v>
      </c>
      <c r="B21" s="76" t="s">
        <v>208</v>
      </c>
      <c r="C21" s="50"/>
      <c r="D21" s="61" t="s">
        <v>186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3"/>
      <c r="R21" s="54"/>
      <c r="S21" s="55"/>
      <c r="T21" s="55"/>
      <c r="U21" s="55"/>
      <c r="V21" s="56"/>
      <c r="W21" s="41"/>
      <c r="X21" s="41"/>
      <c r="Y21" s="58"/>
      <c r="Z21" s="59"/>
      <c r="AA21" s="57"/>
      <c r="AB21" s="71"/>
      <c r="AC21" s="79">
        <v>5.71</v>
      </c>
    </row>
    <row r="22" spans="1:29" ht="13.5" customHeight="1">
      <c r="A22" s="49" t="s">
        <v>217</v>
      </c>
      <c r="B22" s="76" t="s">
        <v>209</v>
      </c>
      <c r="C22" s="50"/>
      <c r="D22" s="61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3"/>
      <c r="R22" s="54"/>
      <c r="S22" s="55"/>
      <c r="T22" s="55"/>
      <c r="U22" s="55"/>
      <c r="V22" s="56"/>
      <c r="W22" s="41"/>
      <c r="X22" s="41"/>
      <c r="Y22" s="58"/>
      <c r="Z22" s="59"/>
      <c r="AA22" s="57"/>
      <c r="AB22" s="71"/>
      <c r="AC22" s="79">
        <v>0.45</v>
      </c>
    </row>
    <row r="23" spans="1:29" ht="38.25" customHeight="1">
      <c r="A23" s="49" t="s">
        <v>218</v>
      </c>
      <c r="B23" s="76" t="s">
        <v>210</v>
      </c>
      <c r="C23" s="50"/>
      <c r="D23" s="61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3"/>
      <c r="R23" s="54"/>
      <c r="S23" s="55"/>
      <c r="T23" s="55"/>
      <c r="U23" s="55"/>
      <c r="V23" s="56"/>
      <c r="W23" s="41"/>
      <c r="X23" s="41"/>
      <c r="Y23" s="58"/>
      <c r="Z23" s="59"/>
      <c r="AA23" s="57"/>
      <c r="AB23" s="71"/>
      <c r="AC23" s="79">
        <v>5.11</v>
      </c>
    </row>
    <row r="24" spans="1:29" ht="15" customHeight="1">
      <c r="A24" s="49" t="s">
        <v>219</v>
      </c>
      <c r="B24" s="76" t="s">
        <v>211</v>
      </c>
      <c r="C24" s="50"/>
      <c r="D24" s="6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3"/>
      <c r="R24" s="54"/>
      <c r="S24" s="55"/>
      <c r="T24" s="55"/>
      <c r="U24" s="55"/>
      <c r="V24" s="56"/>
      <c r="W24" s="41"/>
      <c r="X24" s="41"/>
      <c r="Y24" s="58"/>
      <c r="Z24" s="59"/>
      <c r="AA24" s="57"/>
      <c r="AB24" s="71"/>
      <c r="AC24" s="79">
        <v>6.6</v>
      </c>
    </row>
    <row r="25" spans="1:29" ht="34.5" customHeight="1">
      <c r="A25" s="49" t="s">
        <v>220</v>
      </c>
      <c r="B25" s="97" t="s">
        <v>242</v>
      </c>
      <c r="C25" s="50"/>
      <c r="D25" s="61" t="s">
        <v>212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3"/>
      <c r="R25" s="54"/>
      <c r="S25" s="55"/>
      <c r="T25" s="55"/>
      <c r="U25" s="55"/>
      <c r="V25" s="56"/>
      <c r="W25" s="41"/>
      <c r="X25" s="41"/>
      <c r="Y25" s="58"/>
      <c r="Z25" s="59"/>
      <c r="AA25" s="57"/>
      <c r="AB25" s="71"/>
      <c r="AC25" s="79">
        <v>7.65</v>
      </c>
    </row>
    <row r="26" spans="1:29" ht="15" customHeight="1">
      <c r="A26" s="49" t="s">
        <v>223</v>
      </c>
      <c r="B26" s="76" t="s">
        <v>221</v>
      </c>
      <c r="C26" s="50"/>
      <c r="D26" s="61" t="s">
        <v>186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3"/>
      <c r="R26" s="54"/>
      <c r="S26" s="55"/>
      <c r="T26" s="55"/>
      <c r="U26" s="55"/>
      <c r="V26" s="56"/>
      <c r="W26" s="41"/>
      <c r="X26" s="41"/>
      <c r="Y26" s="58"/>
      <c r="Z26" s="59"/>
      <c r="AA26" s="57"/>
      <c r="AB26" s="71"/>
      <c r="AC26" s="79">
        <v>8.55</v>
      </c>
    </row>
    <row r="27" spans="1:29" ht="15" customHeight="1">
      <c r="A27" s="49" t="s">
        <v>224</v>
      </c>
      <c r="B27" s="76" t="s">
        <v>222</v>
      </c>
      <c r="C27" s="50"/>
      <c r="D27" s="61" t="s">
        <v>212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54"/>
      <c r="S27" s="55"/>
      <c r="T27" s="55"/>
      <c r="U27" s="55"/>
      <c r="V27" s="56"/>
      <c r="W27" s="41"/>
      <c r="X27" s="41"/>
      <c r="Y27" s="58"/>
      <c r="Z27" s="59"/>
      <c r="AA27" s="57"/>
      <c r="AB27" s="71"/>
      <c r="AC27" s="79">
        <v>3.91</v>
      </c>
    </row>
    <row r="28" spans="1:29" ht="15" customHeight="1">
      <c r="A28" s="49"/>
      <c r="B28" s="77" t="s">
        <v>225</v>
      </c>
      <c r="C28" s="50"/>
      <c r="D28" s="6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3"/>
      <c r="R28" s="54"/>
      <c r="S28" s="55"/>
      <c r="T28" s="55"/>
      <c r="U28" s="55"/>
      <c r="V28" s="56"/>
      <c r="W28" s="41"/>
      <c r="X28" s="41"/>
      <c r="Y28" s="58"/>
      <c r="Z28" s="59"/>
      <c r="AA28" s="57"/>
      <c r="AB28" s="71"/>
      <c r="AC28" s="79"/>
    </row>
    <row r="29" spans="1:29" ht="15" customHeight="1">
      <c r="A29" s="49" t="s">
        <v>231</v>
      </c>
      <c r="B29" s="50" t="s">
        <v>226</v>
      </c>
      <c r="C29" s="50"/>
      <c r="D29" s="61" t="s">
        <v>230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3"/>
      <c r="R29" s="54"/>
      <c r="S29" s="55"/>
      <c r="T29" s="55"/>
      <c r="U29" s="55"/>
      <c r="V29" s="56"/>
      <c r="W29" s="41"/>
      <c r="X29" s="41"/>
      <c r="Y29" s="58"/>
      <c r="Z29" s="59"/>
      <c r="AA29" s="57"/>
      <c r="AB29" s="71"/>
      <c r="AC29" s="79">
        <v>1.92</v>
      </c>
    </row>
    <row r="30" spans="1:29" ht="15" customHeight="1">
      <c r="A30" s="49" t="s">
        <v>232</v>
      </c>
      <c r="B30" s="50" t="s">
        <v>227</v>
      </c>
      <c r="C30" s="50"/>
      <c r="D30" s="61" t="s">
        <v>230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3"/>
      <c r="R30" s="54"/>
      <c r="S30" s="55"/>
      <c r="T30" s="55"/>
      <c r="U30" s="55"/>
      <c r="V30" s="56"/>
      <c r="W30" s="41"/>
      <c r="X30" s="41"/>
      <c r="Y30" s="58"/>
      <c r="Z30" s="59"/>
      <c r="AA30" s="57"/>
      <c r="AB30" s="71"/>
      <c r="AC30" s="79">
        <v>1.97</v>
      </c>
    </row>
    <row r="31" spans="1:29" ht="15" customHeight="1">
      <c r="A31" s="49" t="s">
        <v>233</v>
      </c>
      <c r="B31" s="50" t="s">
        <v>228</v>
      </c>
      <c r="C31" s="50"/>
      <c r="D31" s="61" t="s">
        <v>230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3"/>
      <c r="R31" s="54"/>
      <c r="S31" s="55"/>
      <c r="T31" s="55"/>
      <c r="U31" s="55"/>
      <c r="V31" s="56"/>
      <c r="W31" s="41"/>
      <c r="X31" s="41"/>
      <c r="Y31" s="58"/>
      <c r="Z31" s="59"/>
      <c r="AA31" s="57"/>
      <c r="AB31" s="71"/>
      <c r="AC31" s="79">
        <v>2.35</v>
      </c>
    </row>
    <row r="32" spans="1:29" ht="15" customHeight="1">
      <c r="A32" s="49" t="s">
        <v>234</v>
      </c>
      <c r="B32" s="50" t="s">
        <v>229</v>
      </c>
      <c r="C32" s="50"/>
      <c r="D32" s="61" t="s">
        <v>230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3"/>
      <c r="R32" s="54"/>
      <c r="S32" s="55"/>
      <c r="T32" s="55"/>
      <c r="U32" s="55"/>
      <c r="V32" s="56"/>
      <c r="W32" s="41"/>
      <c r="X32" s="41"/>
      <c r="Y32" s="58"/>
      <c r="Z32" s="59"/>
      <c r="AA32" s="57"/>
      <c r="AB32" s="71"/>
      <c r="AC32" s="79">
        <v>2.35</v>
      </c>
    </row>
    <row r="33" spans="1:29" ht="15" customHeight="1">
      <c r="A33" s="49"/>
      <c r="B33" s="77" t="s">
        <v>235</v>
      </c>
      <c r="C33" s="50"/>
      <c r="D33" s="6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3"/>
      <c r="R33" s="54"/>
      <c r="S33" s="55"/>
      <c r="T33" s="55"/>
      <c r="U33" s="55"/>
      <c r="V33" s="56"/>
      <c r="W33" s="41"/>
      <c r="X33" s="41"/>
      <c r="Y33" s="58"/>
      <c r="Z33" s="59"/>
      <c r="AA33" s="57"/>
      <c r="AB33" s="71"/>
      <c r="AC33" s="79"/>
    </row>
    <row r="34" spans="1:29" ht="15" customHeight="1">
      <c r="A34" s="49" t="s">
        <v>243</v>
      </c>
      <c r="B34" s="76" t="s">
        <v>38</v>
      </c>
      <c r="C34" s="50"/>
      <c r="D34" s="61" t="s">
        <v>123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3"/>
      <c r="R34" s="54"/>
      <c r="S34" s="55"/>
      <c r="T34" s="55"/>
      <c r="U34" s="55"/>
      <c r="V34" s="56"/>
      <c r="W34" s="41"/>
      <c r="X34" s="41"/>
      <c r="Y34" s="58"/>
      <c r="Z34" s="59"/>
      <c r="AA34" s="57"/>
      <c r="AB34" s="71"/>
      <c r="AC34" s="79">
        <v>21.81</v>
      </c>
    </row>
    <row r="35" spans="1:29" ht="15" customHeight="1">
      <c r="A35" s="49" t="s">
        <v>244</v>
      </c>
      <c r="B35" s="76" t="s">
        <v>45</v>
      </c>
      <c r="C35" s="50"/>
      <c r="D35" s="61" t="s">
        <v>123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3"/>
      <c r="R35" s="54"/>
      <c r="S35" s="55"/>
      <c r="T35" s="55"/>
      <c r="U35" s="55"/>
      <c r="V35" s="56"/>
      <c r="W35" s="41"/>
      <c r="X35" s="41"/>
      <c r="Y35" s="58"/>
      <c r="Z35" s="59"/>
      <c r="AA35" s="57"/>
      <c r="AB35" s="71"/>
      <c r="AC35" s="79">
        <v>24.87</v>
      </c>
    </row>
    <row r="36" spans="1:29" ht="15" customHeight="1">
      <c r="A36" s="49" t="s">
        <v>245</v>
      </c>
      <c r="B36" s="76" t="s">
        <v>47</v>
      </c>
      <c r="C36" s="50"/>
      <c r="D36" s="61" t="s">
        <v>123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3"/>
      <c r="R36" s="54"/>
      <c r="S36" s="55"/>
      <c r="T36" s="55"/>
      <c r="U36" s="55"/>
      <c r="V36" s="56"/>
      <c r="W36" s="41"/>
      <c r="X36" s="41"/>
      <c r="Y36" s="58"/>
      <c r="Z36" s="59"/>
      <c r="AA36" s="57"/>
      <c r="AB36" s="71"/>
      <c r="AC36" s="79">
        <v>26.88</v>
      </c>
    </row>
    <row r="37" spans="1:29" ht="15" customHeight="1">
      <c r="A37" s="49" t="s">
        <v>246</v>
      </c>
      <c r="B37" s="50" t="s">
        <v>76</v>
      </c>
      <c r="C37" s="50"/>
      <c r="D37" s="61" t="s">
        <v>123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3"/>
      <c r="R37" s="54"/>
      <c r="S37" s="55"/>
      <c r="T37" s="55"/>
      <c r="U37" s="55"/>
      <c r="V37" s="56"/>
      <c r="W37" s="41"/>
      <c r="X37" s="41"/>
      <c r="Y37" s="58"/>
      <c r="Z37" s="59"/>
      <c r="AA37" s="57"/>
      <c r="AB37" s="71"/>
      <c r="AC37" s="79">
        <v>9.49</v>
      </c>
    </row>
    <row r="38" spans="1:29" ht="15" customHeight="1">
      <c r="A38" s="49" t="s">
        <v>247</v>
      </c>
      <c r="B38" s="50" t="s">
        <v>60</v>
      </c>
      <c r="C38" s="50"/>
      <c r="D38" s="61" t="s">
        <v>123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3"/>
      <c r="R38" s="54"/>
      <c r="S38" s="55"/>
      <c r="T38" s="55"/>
      <c r="U38" s="55"/>
      <c r="V38" s="56"/>
      <c r="W38" s="41"/>
      <c r="X38" s="41"/>
      <c r="Y38" s="58"/>
      <c r="Z38" s="59"/>
      <c r="AA38" s="57"/>
      <c r="AB38" s="71"/>
      <c r="AC38" s="79">
        <v>9.04</v>
      </c>
    </row>
    <row r="39" spans="1:29" ht="15" customHeight="1">
      <c r="A39" s="49" t="s">
        <v>248</v>
      </c>
      <c r="B39" s="50" t="s">
        <v>66</v>
      </c>
      <c r="C39" s="50"/>
      <c r="D39" s="61" t="s">
        <v>123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/>
      <c r="R39" s="54"/>
      <c r="S39" s="55"/>
      <c r="T39" s="55"/>
      <c r="U39" s="55"/>
      <c r="V39" s="56"/>
      <c r="W39" s="41"/>
      <c r="X39" s="41"/>
      <c r="Y39" s="58"/>
      <c r="Z39" s="59"/>
      <c r="AA39" s="57"/>
      <c r="AB39" s="71"/>
      <c r="AC39" s="79">
        <v>7.02</v>
      </c>
    </row>
    <row r="40" spans="1:29" ht="15" customHeight="1">
      <c r="A40" s="49"/>
      <c r="B40" s="77" t="s">
        <v>236</v>
      </c>
      <c r="C40" s="50"/>
      <c r="D40" s="6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3"/>
      <c r="R40" s="54"/>
      <c r="S40" s="55"/>
      <c r="T40" s="55"/>
      <c r="U40" s="55"/>
      <c r="V40" s="56"/>
      <c r="W40" s="41"/>
      <c r="X40" s="41"/>
      <c r="Y40" s="58"/>
      <c r="Z40" s="59"/>
      <c r="AA40" s="57"/>
      <c r="AB40" s="71"/>
      <c r="AC40" s="79"/>
    </row>
    <row r="41" spans="1:29" ht="15" customHeight="1">
      <c r="A41" s="49" t="s">
        <v>249</v>
      </c>
      <c r="B41" s="50" t="s">
        <v>237</v>
      </c>
      <c r="C41" s="50"/>
      <c r="D41" s="61" t="s">
        <v>238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3"/>
      <c r="R41" s="54"/>
      <c r="S41" s="55"/>
      <c r="T41" s="55"/>
      <c r="U41" s="55"/>
      <c r="V41" s="56"/>
      <c r="W41" s="41"/>
      <c r="X41" s="41"/>
      <c r="Y41" s="58"/>
      <c r="Z41" s="59"/>
      <c r="AA41" s="57"/>
      <c r="AB41" s="71"/>
      <c r="AC41" s="79">
        <v>562.5</v>
      </c>
    </row>
    <row r="42" spans="1:29" ht="15" customHeight="1">
      <c r="A42" s="49" t="s">
        <v>250</v>
      </c>
      <c r="B42" s="50" t="s">
        <v>239</v>
      </c>
      <c r="C42" s="50"/>
      <c r="D42" s="61" t="s">
        <v>238</v>
      </c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3"/>
      <c r="R42" s="54"/>
      <c r="S42" s="55"/>
      <c r="T42" s="55"/>
      <c r="U42" s="55"/>
      <c r="V42" s="56"/>
      <c r="W42" s="41"/>
      <c r="X42" s="41"/>
      <c r="Y42" s="58"/>
      <c r="Z42" s="59"/>
      <c r="AA42" s="57"/>
      <c r="AB42" s="71"/>
      <c r="AC42" s="79">
        <v>425</v>
      </c>
    </row>
    <row r="43" spans="1:29" ht="15" customHeight="1">
      <c r="A43" s="49" t="s">
        <v>251</v>
      </c>
      <c r="B43" s="50" t="s">
        <v>240</v>
      </c>
      <c r="C43" s="50"/>
      <c r="D43" s="61" t="s">
        <v>186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3"/>
      <c r="R43" s="54"/>
      <c r="S43" s="55"/>
      <c r="T43" s="55"/>
      <c r="U43" s="55"/>
      <c r="V43" s="56"/>
      <c r="W43" s="41"/>
      <c r="X43" s="41"/>
      <c r="Y43" s="58"/>
      <c r="Z43" s="59"/>
      <c r="AA43" s="57"/>
      <c r="AB43" s="71"/>
      <c r="AC43" s="79">
        <v>35.15</v>
      </c>
    </row>
    <row r="44" spans="1:29" ht="18" customHeight="1" hidden="1">
      <c r="A44" s="63"/>
      <c r="B44" s="64"/>
      <c r="C44" s="64"/>
      <c r="D44" s="61"/>
      <c r="E44" s="65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3"/>
      <c r="R44" s="54"/>
      <c r="S44" s="55"/>
      <c r="T44" s="55"/>
      <c r="U44" s="55"/>
      <c r="V44" s="56"/>
      <c r="W44" s="41"/>
      <c r="X44" s="41"/>
      <c r="Y44" s="58"/>
      <c r="Z44" s="59"/>
      <c r="AA44" s="57"/>
      <c r="AB44" s="71"/>
      <c r="AC44" s="79"/>
    </row>
    <row r="45" spans="1:28" ht="18" customHeight="1">
      <c r="A45" s="80" t="s">
        <v>241</v>
      </c>
      <c r="B45" s="80"/>
      <c r="C45" s="80"/>
      <c r="D45" s="80"/>
      <c r="E45" s="25"/>
      <c r="F45" s="25"/>
      <c r="G45" s="25"/>
      <c r="H45" s="12"/>
      <c r="I45" s="27"/>
      <c r="J45" s="27"/>
      <c r="K45" s="27"/>
      <c r="L45" s="27"/>
      <c r="M45" s="27"/>
      <c r="N45" s="27"/>
      <c r="O45" s="27"/>
      <c r="P45" s="12" t="e">
        <f>O45*#REF!</f>
        <v>#REF!</v>
      </c>
      <c r="Q45" s="28">
        <f>U45*#REF!</f>
        <v>6649.000000000001</v>
      </c>
      <c r="R45" s="22"/>
      <c r="S45" s="22"/>
      <c r="T45" s="31">
        <f>Q45*#REF!</f>
        <v>7247.410000000002</v>
      </c>
      <c r="U45" s="31">
        <f>ROUND(T45/50,0)*50</f>
        <v>6600</v>
      </c>
      <c r="AB45" s="40">
        <f>'Калькул.'!P65*1.1</f>
        <v>0</v>
      </c>
    </row>
    <row r="46" spans="1:20" ht="18" customHeight="1">
      <c r="A46" s="95" t="s">
        <v>181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22"/>
      <c r="S46" s="22"/>
      <c r="T46" s="22"/>
    </row>
    <row r="47" spans="2:22" ht="14.25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2"/>
      <c r="T47" s="22"/>
      <c r="U47" s="22"/>
      <c r="V47" s="22"/>
    </row>
    <row r="48" spans="19:22" ht="12.75">
      <c r="S48" s="22"/>
      <c r="T48" s="22"/>
      <c r="U48" s="22"/>
      <c r="V48" s="22"/>
    </row>
    <row r="49" spans="19:22" ht="12.75">
      <c r="S49" s="22"/>
      <c r="T49" s="22"/>
      <c r="U49" s="22"/>
      <c r="V49" s="22"/>
    </row>
    <row r="50" spans="19:22" ht="12.75">
      <c r="S50" s="22"/>
      <c r="T50" s="22"/>
      <c r="U50" s="22"/>
      <c r="V50" s="32">
        <f>SUM(U8:U45)</f>
        <v>329400</v>
      </c>
    </row>
    <row r="51" spans="19:22" ht="12.75">
      <c r="S51" s="22"/>
      <c r="T51" s="22"/>
      <c r="U51" s="22"/>
      <c r="V51" s="22"/>
    </row>
    <row r="52" spans="19:22" ht="12.75">
      <c r="S52" s="22"/>
      <c r="T52" s="22"/>
      <c r="U52" s="22"/>
      <c r="V52" s="22"/>
    </row>
    <row r="53" spans="19:22" ht="12.75">
      <c r="S53" s="22"/>
      <c r="T53" s="22"/>
      <c r="U53" s="22"/>
      <c r="V53" s="22"/>
    </row>
    <row r="54" spans="19:22" ht="12.75">
      <c r="S54" s="22"/>
      <c r="T54" s="22"/>
      <c r="U54" s="22"/>
      <c r="V54" s="22"/>
    </row>
    <row r="55" spans="19:22" ht="12.75">
      <c r="S55" s="22"/>
      <c r="T55" s="22"/>
      <c r="U55" s="22"/>
      <c r="V55" s="22"/>
    </row>
    <row r="56" spans="19:22" ht="12.75">
      <c r="S56" s="22"/>
      <c r="T56" s="22"/>
      <c r="U56" s="22"/>
      <c r="V56" s="22"/>
    </row>
    <row r="57" spans="19:22" ht="12.75">
      <c r="S57" s="22"/>
      <c r="T57" s="22"/>
      <c r="U57" s="22"/>
      <c r="V57" s="22"/>
    </row>
    <row r="58" spans="19:22" ht="12.75">
      <c r="S58" s="22"/>
      <c r="T58" s="22"/>
      <c r="U58" s="22"/>
      <c r="V58" s="22"/>
    </row>
    <row r="59" spans="19:22" ht="12.75">
      <c r="S59" s="22"/>
      <c r="T59" s="22"/>
      <c r="U59" s="22"/>
      <c r="V59" s="22"/>
    </row>
    <row r="60" spans="19:22" ht="12.75">
      <c r="S60" s="22"/>
      <c r="T60" s="22"/>
      <c r="U60" s="22"/>
      <c r="V60" s="22"/>
    </row>
    <row r="61" spans="19:22" ht="12.75">
      <c r="S61" s="22"/>
      <c r="T61" s="22"/>
      <c r="U61" s="22"/>
      <c r="V61" s="22"/>
    </row>
    <row r="62" spans="19:22" ht="12.75">
      <c r="S62" s="22"/>
      <c r="T62" s="22"/>
      <c r="U62" s="22"/>
      <c r="V62" s="22"/>
    </row>
    <row r="63" spans="19:22" ht="12.75">
      <c r="S63" s="22"/>
      <c r="T63" s="22"/>
      <c r="U63" s="22"/>
      <c r="V63" s="22"/>
    </row>
    <row r="64" spans="19:22" ht="12.75">
      <c r="S64" s="22"/>
      <c r="T64" s="22"/>
      <c r="U64" s="22"/>
      <c r="V64" s="22"/>
    </row>
    <row r="65" spans="19:22" ht="12.75">
      <c r="S65" s="22"/>
      <c r="T65" s="22"/>
      <c r="U65" s="22"/>
      <c r="V65" s="22"/>
    </row>
    <row r="66" spans="19:22" ht="12.75">
      <c r="S66" s="22"/>
      <c r="T66" s="22"/>
      <c r="U66" s="22"/>
      <c r="V66" s="22"/>
    </row>
    <row r="67" spans="19:22" ht="12.75">
      <c r="S67" s="22"/>
      <c r="T67" s="22"/>
      <c r="U67" s="22"/>
      <c r="V67" s="22"/>
    </row>
    <row r="68" spans="19:22" ht="12.75">
      <c r="S68" s="22"/>
      <c r="T68" s="22"/>
      <c r="U68" s="22"/>
      <c r="V68" s="22"/>
    </row>
    <row r="69" spans="19:22" ht="12.75">
      <c r="S69" s="22"/>
      <c r="T69" s="22"/>
      <c r="U69" s="22"/>
      <c r="V69" s="22"/>
    </row>
    <row r="70" spans="19:22" ht="12.75">
      <c r="S70" s="22"/>
      <c r="T70" s="22"/>
      <c r="U70" s="22"/>
      <c r="V70" s="22"/>
    </row>
    <row r="71" spans="19:22" ht="12.75">
      <c r="S71" s="22"/>
      <c r="T71" s="22"/>
      <c r="U71" s="22"/>
      <c r="V71" s="22"/>
    </row>
    <row r="72" spans="19:22" ht="12.75">
      <c r="S72" s="22"/>
      <c r="T72" s="22"/>
      <c r="U72" s="22"/>
      <c r="V72" s="22"/>
    </row>
    <row r="73" spans="19:22" ht="12.75">
      <c r="S73" s="22"/>
      <c r="T73" s="22"/>
      <c r="U73" s="22"/>
      <c r="V73" s="22"/>
    </row>
    <row r="74" spans="19:22" ht="12.75">
      <c r="S74" s="22"/>
      <c r="T74" s="22"/>
      <c r="U74" s="22"/>
      <c r="V74" s="22"/>
    </row>
    <row r="75" spans="19:22" ht="12.75">
      <c r="S75" s="22"/>
      <c r="T75" s="22"/>
      <c r="U75" s="22"/>
      <c r="V75" s="22"/>
    </row>
    <row r="76" spans="19:22" ht="12.75">
      <c r="S76" s="22"/>
      <c r="T76" s="22"/>
      <c r="U76" s="22"/>
      <c r="V76" s="22"/>
    </row>
    <row r="77" spans="19:22" ht="12.75">
      <c r="S77" s="22"/>
      <c r="T77" s="22"/>
      <c r="U77" s="22"/>
      <c r="V77" s="22"/>
    </row>
    <row r="78" spans="19:22" ht="12.75">
      <c r="S78" s="22"/>
      <c r="T78" s="22"/>
      <c r="U78" s="22"/>
      <c r="V78" s="22"/>
    </row>
    <row r="79" spans="19:22" ht="12.75">
      <c r="S79" s="22"/>
      <c r="T79" s="22"/>
      <c r="U79" s="22"/>
      <c r="V79" s="22"/>
    </row>
    <row r="80" spans="19:22" ht="12.75">
      <c r="S80" s="22"/>
      <c r="T80" s="22"/>
      <c r="U80" s="22"/>
      <c r="V80" s="22"/>
    </row>
    <row r="81" spans="19:22" ht="12.75">
      <c r="S81" s="22"/>
      <c r="T81" s="22"/>
      <c r="U81" s="22"/>
      <c r="V81" s="22"/>
    </row>
    <row r="82" spans="19:22" ht="12.75">
      <c r="S82" s="22"/>
      <c r="T82" s="22"/>
      <c r="U82" s="22"/>
      <c r="V82" s="22"/>
    </row>
    <row r="83" spans="19:22" ht="12.75">
      <c r="S83" s="22"/>
      <c r="T83" s="22"/>
      <c r="U83" s="22"/>
      <c r="V83" s="22"/>
    </row>
    <row r="84" spans="19:22" ht="12.75">
      <c r="S84" s="22"/>
      <c r="T84" s="22"/>
      <c r="U84" s="22"/>
      <c r="V84" s="22"/>
    </row>
    <row r="85" spans="19:22" ht="12.75">
      <c r="S85" s="22"/>
      <c r="T85" s="22"/>
      <c r="U85" s="22"/>
      <c r="V85" s="22"/>
    </row>
    <row r="86" spans="19:22" ht="12.75">
      <c r="S86" s="22"/>
      <c r="T86" s="22"/>
      <c r="U86" s="22"/>
      <c r="V86" s="22"/>
    </row>
    <row r="87" spans="19:22" ht="12.75">
      <c r="S87" s="22"/>
      <c r="T87" s="22"/>
      <c r="U87" s="22"/>
      <c r="V87" s="22"/>
    </row>
    <row r="88" spans="19:22" ht="12.75">
      <c r="S88" s="22"/>
      <c r="T88" s="22"/>
      <c r="U88" s="22"/>
      <c r="V88" s="22"/>
    </row>
    <row r="89" spans="19:22" ht="12.75">
      <c r="S89" s="22"/>
      <c r="T89" s="22"/>
      <c r="U89" s="22"/>
      <c r="V89" s="22"/>
    </row>
    <row r="90" spans="19:22" ht="12.75">
      <c r="S90" s="22"/>
      <c r="T90" s="22"/>
      <c r="U90" s="22"/>
      <c r="V90" s="22"/>
    </row>
    <row r="91" spans="19:22" ht="12.75">
      <c r="S91" s="22"/>
      <c r="T91" s="22"/>
      <c r="U91" s="22"/>
      <c r="V91" s="22"/>
    </row>
    <row r="92" spans="19:22" ht="12.75">
      <c r="S92" s="22"/>
      <c r="T92" s="22"/>
      <c r="U92" s="22"/>
      <c r="V92" s="22"/>
    </row>
    <row r="93" spans="19:22" ht="12.75">
      <c r="S93" s="22"/>
      <c r="T93" s="22"/>
      <c r="U93" s="22"/>
      <c r="V93" s="22"/>
    </row>
    <row r="94" spans="19:22" ht="12.75">
      <c r="S94" s="22"/>
      <c r="T94" s="22"/>
      <c r="U94" s="22"/>
      <c r="V94" s="22"/>
    </row>
    <row r="95" spans="19:22" ht="12.75">
      <c r="S95" s="22"/>
      <c r="T95" s="22"/>
      <c r="U95" s="22"/>
      <c r="V95" s="22"/>
    </row>
    <row r="96" spans="19:22" ht="12.75">
      <c r="S96" s="22"/>
      <c r="T96" s="22"/>
      <c r="U96" s="22"/>
      <c r="V96" s="22"/>
    </row>
    <row r="97" spans="19:22" ht="12.75">
      <c r="S97" s="22"/>
      <c r="T97" s="22"/>
      <c r="U97" s="22"/>
      <c r="V97" s="22"/>
    </row>
    <row r="98" spans="19:22" ht="12.75">
      <c r="S98" s="22"/>
      <c r="T98" s="22"/>
      <c r="U98" s="22"/>
      <c r="V98" s="22"/>
    </row>
    <row r="99" spans="19:22" ht="12.75">
      <c r="S99" s="22"/>
      <c r="T99" s="22"/>
      <c r="U99" s="22"/>
      <c r="V99" s="22"/>
    </row>
    <row r="100" spans="19:22" ht="12.75">
      <c r="S100" s="22"/>
      <c r="T100" s="22"/>
      <c r="U100" s="22"/>
      <c r="V100" s="22"/>
    </row>
    <row r="101" spans="19:22" ht="12.75">
      <c r="S101" s="22"/>
      <c r="T101" s="22"/>
      <c r="U101" s="22"/>
      <c r="V101" s="22"/>
    </row>
    <row r="102" spans="19:22" ht="12.75">
      <c r="S102" s="22"/>
      <c r="T102" s="22"/>
      <c r="U102" s="22"/>
      <c r="V102" s="22"/>
    </row>
    <row r="103" spans="19:22" ht="12.75">
      <c r="S103" s="22"/>
      <c r="T103" s="22"/>
      <c r="U103" s="22"/>
      <c r="V103" s="22"/>
    </row>
    <row r="104" spans="19:22" ht="12.75">
      <c r="S104" s="22"/>
      <c r="T104" s="22"/>
      <c r="U104" s="22"/>
      <c r="V104" s="22"/>
    </row>
    <row r="105" spans="19:22" ht="12.75">
      <c r="S105" s="22"/>
      <c r="T105" s="22"/>
      <c r="U105" s="22"/>
      <c r="V105" s="22"/>
    </row>
    <row r="106" spans="19:22" ht="12.75">
      <c r="S106" s="22"/>
      <c r="T106" s="22"/>
      <c r="U106" s="22"/>
      <c r="V106" s="22"/>
    </row>
    <row r="107" spans="19:22" ht="12.75">
      <c r="S107" s="22"/>
      <c r="T107" s="22"/>
      <c r="U107" s="22"/>
      <c r="V107" s="22"/>
    </row>
    <row r="108" spans="19:22" ht="12.75">
      <c r="S108" s="22"/>
      <c r="T108" s="22"/>
      <c r="U108" s="22"/>
      <c r="V108" s="22"/>
    </row>
    <row r="109" spans="19:22" ht="12.75">
      <c r="S109" s="22"/>
      <c r="T109" s="22"/>
      <c r="U109" s="22"/>
      <c r="V109" s="22"/>
    </row>
    <row r="110" spans="19:22" ht="12.75">
      <c r="S110" s="22"/>
      <c r="T110" s="22"/>
      <c r="U110" s="22"/>
      <c r="V110" s="22"/>
    </row>
  </sheetData>
  <sheetProtection/>
  <mergeCells count="6">
    <mergeCell ref="D1:AD1"/>
    <mergeCell ref="A46:Q46"/>
    <mergeCell ref="A4:AC4"/>
    <mergeCell ref="A5:AC5"/>
    <mergeCell ref="A3:AC3"/>
    <mergeCell ref="A2:AC2"/>
  </mergeCells>
  <printOptions/>
  <pageMargins left="0.5905511811023622" right="0" top="0" bottom="0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Test</cp:lastModifiedBy>
  <cp:lastPrinted>2020-05-27T07:51:32Z</cp:lastPrinted>
  <dcterms:created xsi:type="dcterms:W3CDTF">2010-06-23T09:17:55Z</dcterms:created>
  <dcterms:modified xsi:type="dcterms:W3CDTF">2021-10-01T12:44:50Z</dcterms:modified>
  <cp:category/>
  <cp:version/>
  <cp:contentType/>
  <cp:contentStatus/>
</cp:coreProperties>
</file>